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4590" tabRatio="845" activeTab="0"/>
  </bookViews>
  <sheets>
    <sheet name="標單" sheetId="1" r:id="rId1"/>
    <sheet name="單價分析表" sheetId="2" r:id="rId2"/>
  </sheets>
  <definedNames>
    <definedName name="_xlnm.Print_Area" localSheetId="1">'單價分析表'!$A$1:$J$941</definedName>
    <definedName name="_xlnm.Print_Area" localSheetId="0">'標單'!$A$1:$H$411</definedName>
    <definedName name="_xlnm.Print_Titles" localSheetId="0">'標單'!$1:$1</definedName>
  </definedNames>
  <calcPr fullCalcOnLoad="1"/>
</workbook>
</file>

<file path=xl/sharedStrings.xml><?xml version="1.0" encoding="utf-8"?>
<sst xmlns="http://schemas.openxmlformats.org/spreadsheetml/2006/main" count="3832" uniqueCount="975">
  <si>
    <t>茶水間整體人造石檯面廚具L=265㎝</t>
  </si>
  <si>
    <t>R1F水箱內不銹鋼爬梯H=230㎝</t>
  </si>
  <si>
    <t>無障礙廁所不銹鋼門檻(D11--L=120㎝)</t>
  </si>
  <si>
    <t>八</t>
  </si>
  <si>
    <t>九</t>
  </si>
  <si>
    <t>項次</t>
  </si>
  <si>
    <t>項    目    及    規    格</t>
  </si>
  <si>
    <t>單位</t>
  </si>
  <si>
    <t>式</t>
  </si>
  <si>
    <t>一</t>
  </si>
  <si>
    <t>假設工程</t>
  </si>
  <si>
    <t>二</t>
  </si>
  <si>
    <t>三</t>
  </si>
  <si>
    <t>四</t>
  </si>
  <si>
    <t>壹</t>
  </si>
  <si>
    <t>建築工程</t>
  </si>
  <si>
    <t>工程管理費</t>
  </si>
  <si>
    <t>運雜費</t>
  </si>
  <si>
    <t>勞工安全設備費</t>
  </si>
  <si>
    <t>工程保險費</t>
  </si>
  <si>
    <t>樘</t>
  </si>
  <si>
    <t>小                        計</t>
  </si>
  <si>
    <t>M2</t>
  </si>
  <si>
    <t>五</t>
  </si>
  <si>
    <t>M</t>
  </si>
  <si>
    <t>座</t>
  </si>
  <si>
    <t>數量</t>
  </si>
  <si>
    <t>單      價</t>
  </si>
  <si>
    <t>複      價</t>
  </si>
  <si>
    <t>備        註</t>
  </si>
  <si>
    <t>二</t>
  </si>
  <si>
    <t>土方工程</t>
  </si>
  <si>
    <t>三</t>
  </si>
  <si>
    <t>結構體工程</t>
  </si>
  <si>
    <t>貳</t>
  </si>
  <si>
    <t>組</t>
  </si>
  <si>
    <t>支</t>
  </si>
  <si>
    <t>個</t>
  </si>
  <si>
    <t>套</t>
  </si>
  <si>
    <t>部</t>
  </si>
  <si>
    <t>大底防水層處理</t>
  </si>
  <si>
    <t>位</t>
  </si>
  <si>
    <t>柱角防撞護條</t>
  </si>
  <si>
    <t>汽車輪檔(位/2支)</t>
  </si>
  <si>
    <t>廣角圓凸鏡</t>
  </si>
  <si>
    <t>地下室停車空間車道線及方向指示油漆</t>
  </si>
  <si>
    <t>交通標誌及出車警示燈</t>
  </si>
  <si>
    <t>指標.反光板及限高橫桿工程</t>
  </si>
  <si>
    <t>汽車停車位劃線250*550cm</t>
  </si>
  <si>
    <t>泥水裝修工程</t>
  </si>
  <si>
    <t>防水工程</t>
  </si>
  <si>
    <t>六</t>
  </si>
  <si>
    <t>門窗工程</t>
  </si>
  <si>
    <t>七</t>
  </si>
  <si>
    <t>外部金屬工程</t>
  </si>
  <si>
    <t>八</t>
  </si>
  <si>
    <t>雜項工程</t>
  </si>
  <si>
    <t>九</t>
  </si>
  <si>
    <t>設備工程</t>
  </si>
  <si>
    <t>斜車道防水處理(滾上牆面30cm)</t>
  </si>
  <si>
    <t>工程標示牌</t>
  </si>
  <si>
    <t>安全圍籬(含大門)</t>
  </si>
  <si>
    <t>臨時水電費</t>
  </si>
  <si>
    <t>臨時清潔水池及洗車設備</t>
  </si>
  <si>
    <t>夜間警示及照明設施</t>
  </si>
  <si>
    <t>電梯防墜網</t>
  </si>
  <si>
    <t>件</t>
  </si>
  <si>
    <t>工地臨時水電設備費</t>
  </si>
  <si>
    <t>臨時電話申請及設備</t>
  </si>
  <si>
    <t>電話費  個月</t>
  </si>
  <si>
    <t>工地臨時排水工程</t>
  </si>
  <si>
    <t>活動臨時廁所</t>
  </si>
  <si>
    <t>臨時工務所搭設及事務設備費</t>
  </si>
  <si>
    <t>結構體完成清理運棄</t>
  </si>
  <si>
    <t>建坪</t>
  </si>
  <si>
    <t>外觀及交屋清潔費</t>
  </si>
  <si>
    <t>週邊環境維護費</t>
  </si>
  <si>
    <t>消毒工程</t>
  </si>
  <si>
    <t>垃圾運棄</t>
  </si>
  <si>
    <t>舊有排水溝修補及維護</t>
  </si>
  <si>
    <t>臨時道路補修及維護</t>
  </si>
  <si>
    <t>施工廢水過濾設施</t>
  </si>
  <si>
    <t>雜項費用</t>
  </si>
  <si>
    <t>地下室點井抽水設備</t>
  </si>
  <si>
    <t>抽水井挖掘深= 尺 口</t>
  </si>
  <si>
    <t>封井工程</t>
  </si>
  <si>
    <t>緊急發電機設備租金</t>
  </si>
  <si>
    <t>抽水井馬達租金</t>
  </si>
  <si>
    <t>施工便梯</t>
  </si>
  <si>
    <t>安全欄杆</t>
  </si>
  <si>
    <t>施工構台</t>
  </si>
  <si>
    <t>地工雜類工項(母索、臨時道路鋪設………等)</t>
  </si>
  <si>
    <t>機具挖土方</t>
  </si>
  <si>
    <t>M3</t>
  </si>
  <si>
    <t>廢土運棄(含棄土證明)</t>
  </si>
  <si>
    <t>放樣</t>
  </si>
  <si>
    <t>鋼管鷹架</t>
  </si>
  <si>
    <t>安全防護網(尼龍網)</t>
  </si>
  <si>
    <t>鷹架安全斜屏(鐵製)</t>
  </si>
  <si>
    <t>三角托架</t>
  </si>
  <si>
    <t>安全夾板</t>
  </si>
  <si>
    <t>中欄杆</t>
  </si>
  <si>
    <t>安全母索</t>
  </si>
  <si>
    <t>建物四周防墜網</t>
  </si>
  <si>
    <t>安全樓梯</t>
  </si>
  <si>
    <t>2000PSI預拌混凝土壓送澆築</t>
  </si>
  <si>
    <t>噸</t>
  </si>
  <si>
    <t>清水模板</t>
  </si>
  <si>
    <t>普通模板</t>
  </si>
  <si>
    <t>使照配合工程及設施設備、作業費用(隔間、門窗、綠地、植栽、建築物安全維護裝置等)</t>
  </si>
  <si>
    <t>間</t>
  </si>
  <si>
    <t>門窗水泥砂漿嵌縫-鋁質</t>
  </si>
  <si>
    <t>門窗矽利康-鋁質</t>
  </si>
  <si>
    <t>支</t>
  </si>
  <si>
    <t>柱鋼筋續接器#8</t>
  </si>
  <si>
    <t>中間柱止水及補筏基洞</t>
  </si>
  <si>
    <t>處</t>
  </si>
  <si>
    <t>油壓千斤頂</t>
  </si>
  <si>
    <t>地下室外牆止水帶</t>
  </si>
  <si>
    <t>M</t>
  </si>
  <si>
    <t>停車空間及車道刷反光警示帶油漆H=100</t>
  </si>
  <si>
    <t>電梯機坑不銹鋼爬梯H=215㎝</t>
  </si>
  <si>
    <t>廚房不銹鋼烤漆排煙管罩頭</t>
  </si>
  <si>
    <t>陰井60*60cm含蓋鈑</t>
  </si>
  <si>
    <t>四</t>
  </si>
  <si>
    <t>泥水裝修工程</t>
  </si>
  <si>
    <t>隔間牆工程</t>
  </si>
  <si>
    <t>地坪裝修工程</t>
  </si>
  <si>
    <t>處</t>
  </si>
  <si>
    <t>內牆裝修工程(含踢腳)</t>
  </si>
  <si>
    <t>平頂裝修工程</t>
  </si>
  <si>
    <t>外部裝修工程</t>
  </si>
  <si>
    <t>五</t>
  </si>
  <si>
    <t>防水工程</t>
  </si>
  <si>
    <t>六</t>
  </si>
  <si>
    <t>門窗水泥砂漿嵌縫-木門</t>
  </si>
  <si>
    <t>門窗矽利康-木門</t>
  </si>
  <si>
    <t>七</t>
  </si>
  <si>
    <t>外部金屬工程</t>
  </si>
  <si>
    <t>ED(110*220)電梯口防護欄杆</t>
  </si>
  <si>
    <t>回填土方</t>
  </si>
  <si>
    <t>十</t>
  </si>
  <si>
    <t>設備工程</t>
  </si>
  <si>
    <t>柱鋼筋續接器#10</t>
  </si>
  <si>
    <t>柱鋼筋續接器#8轉#10</t>
  </si>
  <si>
    <t>電梯升降道內部施工架H=3150㎝</t>
  </si>
  <si>
    <t>B1F-1F斜車道出口室內挑空裝修施工架H=460-612㎝</t>
  </si>
  <si>
    <t>B1F-1F斜車道出口室內挑空模板支撐架H=460-612㎝</t>
  </si>
  <si>
    <t>鋼構工程</t>
  </si>
  <si>
    <t>外牆烤漆鋼板(具一小時防火時效)</t>
  </si>
  <si>
    <t>D1(120*220)防火門(具遮煙性)</t>
  </si>
  <si>
    <t>D2(95*270)雕花實心門(美國松木)</t>
  </si>
  <si>
    <t>DW2(380*340)落地自動鋁門窗</t>
  </si>
  <si>
    <t>D3(95*220)不鏽鋼門</t>
  </si>
  <si>
    <t>D4(120*220)不鏽鋼門</t>
  </si>
  <si>
    <t>D5(95*270)不鏽鋼門</t>
  </si>
  <si>
    <t>D6(120*220)不鏽鋼門</t>
  </si>
  <si>
    <t>D8(180*210)防火門</t>
  </si>
  <si>
    <t>D9(120*220)防火門</t>
  </si>
  <si>
    <t>D11(120*220)不鏽鋼門</t>
  </si>
  <si>
    <t>DW1(360*270)落地鋁窗</t>
  </si>
  <si>
    <t>SD1(450*375)電動不鏽鋼捲門</t>
  </si>
  <si>
    <t>SD3(720*375)電動鏤空捲門</t>
  </si>
  <si>
    <t>SD4(180*365)透明式安全捲門</t>
  </si>
  <si>
    <t>SD5(435*350)透明式安全捲門</t>
  </si>
  <si>
    <t>W1(265*70+265*250)氣密鋁窗</t>
  </si>
  <si>
    <t>W11(120*70+120*120)氣密鋁窗</t>
  </si>
  <si>
    <t>W13(380*210)氣密鋁窗</t>
  </si>
  <si>
    <t>W15(120*80)氣密鋁窗</t>
  </si>
  <si>
    <t>W16(128*70+128*120)氣密鋁窗</t>
  </si>
  <si>
    <t>W18(50*110)氣密鋁窗</t>
  </si>
  <si>
    <t>W19(100*55)鋁百葉(附不鏽鋼防蟲網)</t>
  </si>
  <si>
    <t>W20(80*175)氣密鋁窗</t>
  </si>
  <si>
    <t>W21(120*80)氣密鋁窗</t>
  </si>
  <si>
    <t>W22(100*80)鋁百葉(附不鏽鋼防蟲網)</t>
  </si>
  <si>
    <t>W23(180*110)氣密鋁窗</t>
  </si>
  <si>
    <t>W24(55*110)鋁百葉(附不鏽鋼防蟲網)</t>
  </si>
  <si>
    <t>W26(60*110)鋁百葉(附不鏽鋼防蟲網)</t>
  </si>
  <si>
    <t>W27(65*65)上下鋁百葉(附不鏽鋼防蟲網)</t>
  </si>
  <si>
    <t>W28(110*60)氣密鋁窗</t>
  </si>
  <si>
    <t>W2(120*70+120*250)氣密鋁窗</t>
  </si>
  <si>
    <t>W3(205*340)氣密鋁窗</t>
  </si>
  <si>
    <t>W4(100*110)氣密鋁窗</t>
  </si>
  <si>
    <t>W5(120*160)氣密鋁窗</t>
  </si>
  <si>
    <t>W6(80*230)氣密鋁窗</t>
  </si>
  <si>
    <t>W7(120*110)氣密鋁窗</t>
  </si>
  <si>
    <t>W8(80*80)氣密鋁窗</t>
  </si>
  <si>
    <t>W9(125*75)鋁百葉(附不鏽鋼防蟲網)</t>
  </si>
  <si>
    <t>W10(220*80)鋁百葉(附不鏽鋼防蟲網)</t>
  </si>
  <si>
    <t>W12(270*70+270*120)氣密鋁窗</t>
  </si>
  <si>
    <t>W14(80*335)氣密鋁窗</t>
  </si>
  <si>
    <t>W17(130*70+130*120)氣密鋁窗</t>
  </si>
  <si>
    <t>W25(45*110)鋁百葉(附不鏽鋼防蟲網)</t>
  </si>
  <si>
    <t>門窗矽利康-防火門/不鏽鋼門</t>
  </si>
  <si>
    <t>門窗水泥砂漿嵌縫-塑鋼門</t>
  </si>
  <si>
    <t>門窗矽利康-塑鋼門</t>
  </si>
  <si>
    <t>門窗水泥砂漿嵌縫-不鏽鋼捲門</t>
  </si>
  <si>
    <t>門窗矽利康-不鏽鋼捲門</t>
  </si>
  <si>
    <t>地下室外牆刷柏油+1:3防水水泥粉刷+七厘石防水處理</t>
  </si>
  <si>
    <t>水箱內部防水處理</t>
  </si>
  <si>
    <t>平頂清水模磨平批土刷水泥漆(虹牌)</t>
  </si>
  <si>
    <t>過樑1:3水泥粉光刷水泥漆(虹牌)</t>
  </si>
  <si>
    <t>梯背1:3水泥粉光刷水泥漆(虹牌)</t>
  </si>
  <si>
    <t>女兒牆內側抿石子</t>
  </si>
  <si>
    <t>水箱平頂1:2防水粉刷貼10*10方塊磚</t>
  </si>
  <si>
    <t>無障礙電梯15人份7停</t>
  </si>
  <si>
    <t>地下室不銹鋼水塔5T</t>
  </si>
  <si>
    <t>無障礙樓梯地面大理石引導警示帶30*130cm</t>
  </si>
  <si>
    <t>無障礙電梯地面大理石引導警示帶30*60cm</t>
  </si>
  <si>
    <t>車道截水溝含不銹鋼格柵蓋鈑W30㎝</t>
  </si>
  <si>
    <t>廁所搗擺隔間H=250㎝</t>
  </si>
  <si>
    <t>消防水池內不銹鋼爬梯H=150㎝</t>
  </si>
  <si>
    <t>廢水池內不銹鋼爬梯H=150㎝</t>
  </si>
  <si>
    <t>雨水滯洪池內不銹鋼爬梯H=150㎝</t>
  </si>
  <si>
    <t>小便斗隔板</t>
  </si>
  <si>
    <t>片</t>
  </si>
  <si>
    <t>1F背面入口不銹鋼門檻(D3--L=95㎝)</t>
  </si>
  <si>
    <t>1F背面入口不鏽鋼框+10mm深色安全玻璃採光罩120*122.5cm</t>
  </si>
  <si>
    <t>地坪鋪花崗石90*90cm</t>
  </si>
  <si>
    <t>金庫防爆金屬門W161*280㎝</t>
  </si>
  <si>
    <t>浴廁地坪鋪10cmTH輕質混凝土</t>
  </si>
  <si>
    <t>由室裝設計規劃不列入本次數量估算</t>
  </si>
  <si>
    <t>無障礙停車格告示牌</t>
  </si>
  <si>
    <t>1F地下室排風口不鏽鋼框+5+5mm安全玻璃採光罩571*75cm</t>
  </si>
  <si>
    <t>無障礙室外通路引導標誌</t>
  </si>
  <si>
    <t>無障礙停車位入口引導</t>
  </si>
  <si>
    <t>1F背面入口階梯壁式不鏽鋼扶手</t>
  </si>
  <si>
    <t>無障礙廁所引導標誌</t>
  </si>
  <si>
    <t>組</t>
  </si>
  <si>
    <t>斜屋面烤漆鋼板(具半小時防火時效)</t>
  </si>
  <si>
    <t>斜屋面15cmPVC天溝</t>
  </si>
  <si>
    <t>屋脊鋼板收邊</t>
  </si>
  <si>
    <t>屋簷鋼板收邊</t>
  </si>
  <si>
    <t>外牆開口鋼板收邊</t>
  </si>
  <si>
    <t>SD6(305*270)電動不鏽鋼捲門</t>
  </si>
  <si>
    <t>W30(140*160)鋁窗</t>
  </si>
  <si>
    <t>W31(50*60)鋁窗</t>
  </si>
  <si>
    <t>茶水間整體人造石檯面廚具L=94㎝</t>
  </si>
  <si>
    <t>外牆金屬建物案名(澎湖第二信用合作社)120*120cm</t>
  </si>
  <si>
    <t>字</t>
  </si>
  <si>
    <t>1F入口外牆金屬建物案名(澎湖二信總社)65*65cm</t>
  </si>
  <si>
    <t>基地原建物拆除整地及廢物運棄</t>
  </si>
  <si>
    <t>二</t>
  </si>
  <si>
    <t>土方及擋土工程</t>
  </si>
  <si>
    <t>水平支撐H-350*350*12*19第一層</t>
  </si>
  <si>
    <t>圍令H-350*350*12*19第一層及背填處理</t>
  </si>
  <si>
    <t>中間支柱H-350*350*12*19 H=6.5M</t>
  </si>
  <si>
    <t>開挖觀測系統及報告書</t>
  </si>
  <si>
    <t>三</t>
  </si>
  <si>
    <t>結構體工程</t>
  </si>
  <si>
    <t>1F室內空間挑空裝修施工架H=450㎝</t>
  </si>
  <si>
    <t>R1F室內空間挑空裝修施工架H=490㎝</t>
  </si>
  <si>
    <t>4000PSI預拌混凝土壓送澆築</t>
  </si>
  <si>
    <t>普通鋼筋及彎紮組立SD280(#3)</t>
  </si>
  <si>
    <t>高拉力鋼筋及彎紮組立SD420W(#4-#10)</t>
  </si>
  <si>
    <t>矽酸鈣板輕隔間牆(室內裝修工程)</t>
  </si>
  <si>
    <t>地坪鋪大理石60*60cm</t>
  </si>
  <si>
    <t>地坪鋪花崗石90*90cm-公共樓梯</t>
  </si>
  <si>
    <t>外牆貼花崗石</t>
  </si>
  <si>
    <t>外牆抿天然石(白水泥3分霓虹石)</t>
  </si>
  <si>
    <t>花台牆抿石子</t>
  </si>
  <si>
    <t>車道截水溝防水處理W=30CM</t>
  </si>
  <si>
    <t>浴廁地坪防水處理</t>
  </si>
  <si>
    <t>浴廁牆面防水處理至天花板</t>
  </si>
  <si>
    <t>廚房地坪防水處理</t>
  </si>
  <si>
    <t>廚房牆面防水處理至天花板</t>
  </si>
  <si>
    <t>陽台防水處理(滾上牆面30cm)</t>
  </si>
  <si>
    <t>外牆窗框防水</t>
  </si>
  <si>
    <t>D10(95*195)不鏽鋼門</t>
  </si>
  <si>
    <t>D12(80*220)塑鋼門</t>
  </si>
  <si>
    <t>SD2(520*315)防火電動不鏽鋼捲門</t>
  </si>
  <si>
    <t>5+5mm安全藍色反射玻璃</t>
  </si>
  <si>
    <t>才</t>
  </si>
  <si>
    <t>5+5mm安全玻璃</t>
  </si>
  <si>
    <t>8mm藍色反射玻璃</t>
  </si>
  <si>
    <t>8mm玻璃</t>
  </si>
  <si>
    <t>門窗水泥砂漿嵌縫-防火門/不鏽鋼門</t>
  </si>
  <si>
    <t>室裝設計門窗</t>
  </si>
  <si>
    <t>背面AC設備陽台深銅色垂直鋁格柵243*1605cm</t>
  </si>
  <si>
    <t>R1F水箱外不銹鋼爬梯H=255㎝</t>
  </si>
  <si>
    <t>R2F屋突外側不銹鋼爬梯H=500㎝</t>
  </si>
  <si>
    <t>廢水池不銹鋼人孔蓋板附鎖75*75㎝</t>
  </si>
  <si>
    <t>雨水滯洪池不銹鋼人孔蓋板附鎖75*75㎝</t>
  </si>
  <si>
    <t>消防水池不銹鋼人孔蓋板附鎖75*75㎝</t>
  </si>
  <si>
    <t>R1F水箱不銹鋼人孔蓋板附鎖75*75㎝</t>
  </si>
  <si>
    <t>廁所不銹鋼門檻(D12--L=80㎝)</t>
  </si>
  <si>
    <t>陽台不銹鋼門檻(D5--L=95㎝)</t>
  </si>
  <si>
    <t>RF屋頂平台不銹鋼門檻(D6--L=120㎝)</t>
  </si>
  <si>
    <t>金庫防爆金屬門W180*280㎝</t>
  </si>
  <si>
    <t>廁所小便斗背靠管道牆含黑色大理石蓋板 H=135cm L=20cm</t>
  </si>
  <si>
    <t>車道鋁合金手動防水閘門W485*H90㎝</t>
  </si>
  <si>
    <t>無障礙汽車停車位劃線350*600cm含地面標誌</t>
  </si>
  <si>
    <t>無障礙廁所不銹鋼扶手</t>
  </si>
  <si>
    <t>排水暗溝</t>
  </si>
  <si>
    <t>陽台地坪排水淺溝</t>
  </si>
  <si>
    <t>屋頂平台地坪排水淺溝</t>
  </si>
  <si>
    <t>只</t>
  </si>
  <si>
    <t>15人份生活化污水處理設施</t>
  </si>
  <si>
    <t>30人份生活化污水處理設施</t>
  </si>
  <si>
    <t>屋頂平台不銹鋼水塔10T</t>
  </si>
  <si>
    <t>茶水間整體人造石檯面廚具L=196㎝</t>
  </si>
  <si>
    <t>茶水間整體人造石檯面廚具L=148㎝</t>
  </si>
  <si>
    <t>茶水間整體人造石檯面廚具L=140㎝</t>
  </si>
  <si>
    <t>洗碗間不銹鋼洗碗槽L=265㎝</t>
  </si>
  <si>
    <t>十</t>
  </si>
  <si>
    <t>店舖及停車場工程</t>
  </si>
  <si>
    <t>機具挖土方-店舖</t>
  </si>
  <si>
    <t>回填土方-店舖</t>
  </si>
  <si>
    <t>2000PSI預拌混凝土壓送澆築-店舖</t>
  </si>
  <si>
    <t>3000PSI預拌混凝土壓送澆築-店舖</t>
  </si>
  <si>
    <t>普通鋼筋及彎紮組立SD280(#3-#5)-店舖</t>
  </si>
  <si>
    <t>普通模板-店舖</t>
  </si>
  <si>
    <t>外牆轉角鋼板收邊</t>
  </si>
  <si>
    <t>1F室內階梯花梨木扶手金屬欄杆H=90cm</t>
  </si>
  <si>
    <t>地坪鋪地磚50*50cm-大門入口</t>
  </si>
  <si>
    <t>地下室外牆止水帶</t>
  </si>
  <si>
    <t>外牆窗框防水</t>
  </si>
  <si>
    <t>外牆樓層接縫防水</t>
  </si>
  <si>
    <t>廁所搗擺隔間H=250㎝</t>
  </si>
  <si>
    <t>6人份生活化污水處理設施</t>
  </si>
  <si>
    <t>放樣-店舖</t>
  </si>
  <si>
    <t>1F左側外牆深銅色垂直鋁格柵87*275cm</t>
  </si>
  <si>
    <t>1F背面入口階梯立式不鏽鋼欄杆H=90cm</t>
  </si>
  <si>
    <t>5F正面景觀陽台金屬框架+強化玻璃欄杆H=120cm</t>
  </si>
  <si>
    <t>由室裝設計規劃不列入本次數量估算</t>
  </si>
  <si>
    <t>暫定材料</t>
  </si>
  <si>
    <t>由業主自行規劃施作</t>
  </si>
  <si>
    <t>由業主自行規劃施作</t>
  </si>
  <si>
    <t>包含內部裝修(由業主自行規劃施作)</t>
  </si>
  <si>
    <t>D5(95*270)不鏽鋼門</t>
  </si>
  <si>
    <t>D6(120*220)不鏽鋼門</t>
  </si>
  <si>
    <t>D8(180*210)防火門</t>
  </si>
  <si>
    <t>D10(95*195)不鏽鋼門</t>
  </si>
  <si>
    <t>DW1(360*270)落地鋁窗</t>
  </si>
  <si>
    <t>DW2(380*340)落地自動鋁門窗</t>
  </si>
  <si>
    <t>SD1(450*375)電動不鏽鋼捲門</t>
  </si>
  <si>
    <t>SD2(520*315)防火電動不鏽鋼捲門</t>
  </si>
  <si>
    <t>SD5(435*350)透明式安全捲門</t>
  </si>
  <si>
    <t>W2(120*70+120*250)氣密鋁窗</t>
  </si>
  <si>
    <t>W3(205*340)氣密鋁窗</t>
  </si>
  <si>
    <t>W4(100*110)氣密鋁窗</t>
  </si>
  <si>
    <t>W5(120*160)氣密鋁窗</t>
  </si>
  <si>
    <t>W6(80*230)氣密鋁窗</t>
  </si>
  <si>
    <t>W7(120*110)氣密鋁窗</t>
  </si>
  <si>
    <t>W8(80*80)氣密鋁窗</t>
  </si>
  <si>
    <t>W10(220*80)鋁百葉(附不鏽鋼防蟲網)</t>
  </si>
  <si>
    <t>W11(120*70+120*120)氣密鋁窗</t>
  </si>
  <si>
    <t>W12(270*70+270*120)氣密鋁窗</t>
  </si>
  <si>
    <t>W13(380*210)氣密鋁窗</t>
  </si>
  <si>
    <t>W14(80*335)氣密鋁窗</t>
  </si>
  <si>
    <t>W15(120*80)氣密鋁窗</t>
  </si>
  <si>
    <t>W16(128*70+128*120)氣密鋁窗</t>
  </si>
  <si>
    <t>W17(130*70+130*120)氣密鋁窗</t>
  </si>
  <si>
    <t>W18(50*110)氣密鋁窗</t>
  </si>
  <si>
    <t>W19(100*55)鋁百葉(附不鏽鋼防蟲網)</t>
  </si>
  <si>
    <t>W20(80*175)氣密鋁窗</t>
  </si>
  <si>
    <t>W21(120*80)氣密鋁窗</t>
  </si>
  <si>
    <t>W22(100*80)鋁百葉(附不鏽鋼防蟲網)</t>
  </si>
  <si>
    <t>W23(180*110)氣密鋁窗</t>
  </si>
  <si>
    <t>W24(55*110)鋁百葉(附不鏽鋼防蟲網)</t>
  </si>
  <si>
    <t>W25(45*110)鋁百葉(附不鏽鋼防蟲網)</t>
  </si>
  <si>
    <t>W26(60*110)鋁百葉(附不鏽鋼防蟲網)</t>
  </si>
  <si>
    <t>W27(65*65)上下鋁百葉(附不鏽鋼防蟲網)</t>
  </si>
  <si>
    <t>W28(110*60)氣密鋁窗</t>
  </si>
  <si>
    <t>電梯機坑1:2防水粉刷</t>
  </si>
  <si>
    <t>廢水池及雨水滯洪池1:2防水粉刷</t>
  </si>
  <si>
    <t>消防水池1:2防水粉刷</t>
  </si>
  <si>
    <t>斜車道地坪抿石子 (粗面)</t>
  </si>
  <si>
    <t>地坪整體粉光+EPOXY</t>
  </si>
  <si>
    <t>地坪鋪30*30cm止滑石英地磚-AC設備平台</t>
  </si>
  <si>
    <t>地坪鋪30*30cm止滑石英地磚-無障礙廁所</t>
  </si>
  <si>
    <t>地坪鋪30*30cm止滑石英地磚-陽台</t>
  </si>
  <si>
    <t>地坪鋪30*30cm止滑石英地磚-廚房</t>
  </si>
  <si>
    <t>水箱地坪1:2防水粉刷貼30*30石英磚</t>
  </si>
  <si>
    <t>屋面防水粉刷+磨石子地磚4cm</t>
  </si>
  <si>
    <t>內牆1:3水泥粉光刷水泥漆(虹牌)</t>
  </si>
  <si>
    <t>內牆1:2防水粉光刷水泥漆(虹牌)</t>
  </si>
  <si>
    <t>內牆貼大理石-男女廁及浴廁</t>
  </si>
  <si>
    <t>內牆貼60*30cm高級壁磚-無障礙廁所</t>
  </si>
  <si>
    <t>內牆貼60*30cm高級壁磚-廚房</t>
  </si>
  <si>
    <t>水箱內牆1:2防水粉刷貼30*30石英磚</t>
  </si>
  <si>
    <t>輕隔間批土整平刷水泥漆(虹牌)</t>
  </si>
  <si>
    <t>含梯廳</t>
  </si>
  <si>
    <t>平頂釘輕鋼架高級礦纖板天花-辦公室</t>
  </si>
  <si>
    <t>金庫平頂釘防爆不鏽鋼天花</t>
  </si>
  <si>
    <t>平頂釘鋁版天花-大門入口</t>
  </si>
  <si>
    <t>平頂釘輕鋼架高級礦纖板天花-廁所及浴廁</t>
  </si>
  <si>
    <t>平頂釘輕鋼架高級礦纖板天花-廚房</t>
  </si>
  <si>
    <t>平頂釘輕鋼架高級礦纖板天花-廁所</t>
  </si>
  <si>
    <t>屋頂平台防水隔熱責任施工</t>
  </si>
  <si>
    <t>地坪1:3水泥粉刷-廁所</t>
  </si>
  <si>
    <t>內牆貼大理石(電梯入口正面)</t>
  </si>
  <si>
    <t>輕隔間批土整平刷水泥漆(虹牌)-廁所</t>
  </si>
  <si>
    <t>樓梯花梨木扶手金屬欄杆H=90cm</t>
  </si>
  <si>
    <t>無障礙樓梯立式不銹鋼扶手欄杆H=80cm</t>
  </si>
  <si>
    <t>無障礙樓梯壁式不銹鋼扶手欄杆</t>
  </si>
  <si>
    <t>地坪鋪花崗石90*90cm-背面入口階梯平台</t>
  </si>
  <si>
    <t>5mm玻璃</t>
  </si>
  <si>
    <t>W29(95*110)氣密鋁窗-二次拆除窗框</t>
  </si>
  <si>
    <t>D12(80*220)塑鋼門-店舖</t>
  </si>
  <si>
    <t>門窗矽利康-塑鋼門(店舖)</t>
  </si>
  <si>
    <t>廢土運棄(含棄土證明)-店舖</t>
  </si>
  <si>
    <t>浴廁地坪防水處理(店舖)</t>
  </si>
  <si>
    <t>浴廁牆面防水處理至天花板(店舖)</t>
  </si>
  <si>
    <t>廁所不銹鋼門檻(D12--L=80㎝)-店舖</t>
  </si>
  <si>
    <t>女兒牆內側抿石子</t>
  </si>
  <si>
    <t>斜車道地坪抿石子 (粗面)</t>
  </si>
  <si>
    <t>地坪鋪30*30cm止滑石英地磚-陽台</t>
  </si>
  <si>
    <t>水箱地坪1:2防水粉刷貼30*30石英磚</t>
  </si>
  <si>
    <t>內牆1:3水泥粉光刷水泥漆(虹牌)</t>
  </si>
  <si>
    <t>內牆1:2防水粉光刷水泥漆(虹牌)</t>
  </si>
  <si>
    <t>水箱內牆1:2防水粉刷貼30*30石英磚</t>
  </si>
  <si>
    <t>內牆貼60*30cm高級壁磚-廚房</t>
  </si>
  <si>
    <t>平頂釘鋁版天花-大門入口</t>
  </si>
  <si>
    <t>廢水池及雨水滯洪池1:2防水粉刷</t>
  </si>
  <si>
    <t>浴廁地坪防水處理</t>
  </si>
  <si>
    <t>陽台防水處理(滾上牆面30cm)</t>
  </si>
  <si>
    <t>型鋼SN400B</t>
  </si>
  <si>
    <t>基礎螺栓M20(L=1000mm)</t>
  </si>
  <si>
    <t>高拉力螺栓M16</t>
  </si>
  <si>
    <t>高拉力螺栓M20</t>
  </si>
  <si>
    <t>高拉力螺栓M22</t>
  </si>
  <si>
    <t>防火漆</t>
  </si>
  <si>
    <t>無收縮水泥 T=3cm</t>
  </si>
  <si>
    <t>19∮風拉桿</t>
  </si>
  <si>
    <t>電焊條</t>
  </si>
  <si>
    <t>製作放樣</t>
  </si>
  <si>
    <t>吊裝固定</t>
  </si>
  <si>
    <t>噴砂除銹油漆</t>
  </si>
  <si>
    <t>半成品運費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</si>
  <si>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</si>
  <si>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</si>
  <si>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</si>
  <si>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</si>
  <si>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</si>
  <si>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</si>
  <si>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</si>
  <si>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</si>
  <si>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</si>
  <si>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</si>
  <si>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</si>
  <si>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</si>
  <si>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</si>
  <si>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3000PSI預拌混凝土壓送澆築-戶外地坪</t>
  </si>
  <si>
    <t>屬機電工程</t>
  </si>
  <si>
    <t>地坪整體粉光-停車場</t>
  </si>
  <si>
    <t>地坪整體粉光-店舖</t>
  </si>
  <si>
    <t>輕質灌漿牆-廁所</t>
  </si>
  <si>
    <t>開挖面噴水泥砂漿</t>
  </si>
  <si>
    <t xml:space="preserve">預壘排樁挖掘工資ψ=30CM L=10.0M </t>
  </si>
  <si>
    <t xml:space="preserve">預壘排樁挖掘工資ψ=30CM L=10.0M </t>
  </si>
  <si>
    <t>預壘排樁-3000PSI 預拌混凝土</t>
  </si>
  <si>
    <t>預壘排樁-鋼筋加工及組立SD280(#3-#5)</t>
  </si>
  <si>
    <t>預壘排樁-鋼筋加工及組立SD420(#6-#10)</t>
  </si>
  <si>
    <t>中間支柱固結灌漿鋼筋混凝土 fc'=175kg/cm2(ψ80cm)</t>
  </si>
  <si>
    <t>土地公維護費用</t>
  </si>
  <si>
    <t>古井維護費</t>
  </si>
  <si>
    <t>台灣技工</t>
  </si>
  <si>
    <t>外牆樓層接縫防水</t>
  </si>
  <si>
    <t>BF外牆內側抗負水壓防水</t>
  </si>
  <si>
    <t>鵝牌(1301.951.953)或錦鋐(性能窗型含塞水路)</t>
  </si>
  <si>
    <t>1160.64m2</t>
  </si>
  <si>
    <t>2225.16m2</t>
  </si>
  <si>
    <t>壹.一.1</t>
  </si>
  <si>
    <t>工程項目</t>
  </si>
  <si>
    <t>基地整地及運棄</t>
  </si>
  <si>
    <t>式</t>
  </si>
  <si>
    <t xml:space="preserve">  工    料    項    目</t>
  </si>
  <si>
    <t>說  明</t>
  </si>
  <si>
    <t>數    量</t>
  </si>
  <si>
    <t>單     價</t>
  </si>
  <si>
    <t>總    價</t>
  </si>
  <si>
    <t>附  註</t>
  </si>
  <si>
    <t>1.</t>
  </si>
  <si>
    <r>
      <t>挖土機租金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含司機</t>
    </r>
    <r>
      <rPr>
        <sz val="12"/>
        <rFont val="新細明體"/>
        <family val="1"/>
      </rPr>
      <t>)</t>
    </r>
  </si>
  <si>
    <t>2.</t>
  </si>
  <si>
    <r>
      <t>垃圾清運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含證明費</t>
    </r>
    <r>
      <rPr>
        <sz val="12"/>
        <rFont val="新細明體"/>
        <family val="1"/>
      </rPr>
      <t>)</t>
    </r>
  </si>
  <si>
    <t>式</t>
  </si>
  <si>
    <t>3.</t>
  </si>
  <si>
    <t>燃油費及其它雜資</t>
  </si>
  <si>
    <t xml:space="preserve"> 每</t>
  </si>
  <si>
    <t xml:space="preserve">  單 價 計</t>
  </si>
  <si>
    <t>壹.一.3</t>
  </si>
  <si>
    <t>M</t>
  </si>
  <si>
    <t>1.</t>
  </si>
  <si>
    <t>圍籬鋼板</t>
  </si>
  <si>
    <t>m2</t>
  </si>
  <si>
    <t>圍籬固定角材</t>
  </si>
  <si>
    <t>圍籬按裝及拆除工資</t>
  </si>
  <si>
    <t>m</t>
  </si>
  <si>
    <t>4.</t>
  </si>
  <si>
    <t>圍籬大門(含小門)</t>
  </si>
  <si>
    <t>5.</t>
  </si>
  <si>
    <t>五金另料</t>
  </si>
  <si>
    <t>壹.一.4</t>
  </si>
  <si>
    <t>M</t>
  </si>
  <si>
    <t>混凝土'2000PSI</t>
  </si>
  <si>
    <t>m3</t>
  </si>
  <si>
    <t>壹.一.5</t>
  </si>
  <si>
    <t>1.</t>
  </si>
  <si>
    <t>洗車台硬體設施(含完工打除)</t>
  </si>
  <si>
    <t>座</t>
  </si>
  <si>
    <t>洗車設備</t>
  </si>
  <si>
    <t>管線管路費(含工資)</t>
  </si>
  <si>
    <t>工具損耗</t>
  </si>
  <si>
    <t>式</t>
  </si>
  <si>
    <t>1.</t>
  </si>
  <si>
    <t>臨時電費</t>
  </si>
  <si>
    <t>臨時水費</t>
  </si>
  <si>
    <t>1.</t>
  </si>
  <si>
    <t>工務所租賃費</t>
  </si>
  <si>
    <t>式</t>
  </si>
  <si>
    <t>M3</t>
  </si>
  <si>
    <t xml:space="preserve">  工    料    項    目</t>
  </si>
  <si>
    <t>挖土機工資</t>
  </si>
  <si>
    <t>m3</t>
  </si>
  <si>
    <t>工具損耗</t>
  </si>
  <si>
    <t>壹.二.7</t>
  </si>
  <si>
    <t>噸</t>
  </si>
  <si>
    <t>工廠加工費</t>
  </si>
  <si>
    <t>運費</t>
  </si>
  <si>
    <t>4.</t>
  </si>
  <si>
    <t>鋼筋綁紮工資</t>
  </si>
  <si>
    <t>5.</t>
  </si>
  <si>
    <t>五金另料(鐵絲等)</t>
  </si>
  <si>
    <t>壹.二.8</t>
  </si>
  <si>
    <t>機具設備費</t>
  </si>
  <si>
    <t>工資</t>
  </si>
  <si>
    <t>機具搬運費</t>
  </si>
  <si>
    <t>損料及油耗</t>
  </si>
  <si>
    <t>1.</t>
  </si>
  <si>
    <t>m2</t>
  </si>
  <si>
    <t>損秏</t>
  </si>
  <si>
    <t>支</t>
  </si>
  <si>
    <t>按裝及拆除工資</t>
  </si>
  <si>
    <t>式</t>
  </si>
  <si>
    <t>水泥</t>
  </si>
  <si>
    <t>壹.三.1</t>
  </si>
  <si>
    <t>放樣</t>
  </si>
  <si>
    <t>M2</t>
  </si>
  <si>
    <t>測量儀器費</t>
  </si>
  <si>
    <t>人工配合費</t>
  </si>
  <si>
    <t>壹.三.2</t>
  </si>
  <si>
    <t>鋼管鷹架</t>
  </si>
  <si>
    <t>M2</t>
  </si>
  <si>
    <t>鋼管鷹架租金</t>
  </si>
  <si>
    <t>按裝及拆除工資</t>
  </si>
  <si>
    <t>損料及運費</t>
  </si>
  <si>
    <t>M</t>
  </si>
  <si>
    <t>夾板</t>
  </si>
  <si>
    <t>m</t>
  </si>
  <si>
    <t>按裝及拆除工資</t>
  </si>
  <si>
    <t>m</t>
  </si>
  <si>
    <t>損料及運費</t>
  </si>
  <si>
    <t>M</t>
  </si>
  <si>
    <t>安全母索租金</t>
  </si>
  <si>
    <t>中欄杆租金</t>
  </si>
  <si>
    <t>m</t>
  </si>
  <si>
    <t>損料及運費</t>
  </si>
  <si>
    <t>M</t>
  </si>
  <si>
    <t>1.</t>
  </si>
  <si>
    <t>防墜網(含托架)</t>
  </si>
  <si>
    <t>m</t>
  </si>
  <si>
    <t>按裝及拆除工資</t>
  </si>
  <si>
    <t>m</t>
  </si>
  <si>
    <t>損料及運費</t>
  </si>
  <si>
    <t>座</t>
  </si>
  <si>
    <t>1.</t>
  </si>
  <si>
    <t>安全樓梯租金</t>
  </si>
  <si>
    <t>m</t>
  </si>
  <si>
    <t>損料及運費</t>
  </si>
  <si>
    <t>式</t>
  </si>
  <si>
    <t>防塵網</t>
  </si>
  <si>
    <t>M2</t>
  </si>
  <si>
    <t>m2</t>
  </si>
  <si>
    <t>按裝及拆除工資</t>
  </si>
  <si>
    <t>m2</t>
  </si>
  <si>
    <t>損料及運費</t>
  </si>
  <si>
    <t>式</t>
  </si>
  <si>
    <t>1.</t>
  </si>
  <si>
    <t>安全斜屏租金</t>
  </si>
  <si>
    <t>m</t>
  </si>
  <si>
    <t>按裝及拆除工資</t>
  </si>
  <si>
    <t>m</t>
  </si>
  <si>
    <t>損料及運費</t>
  </si>
  <si>
    <t>式</t>
  </si>
  <si>
    <t>三角托架</t>
  </si>
  <si>
    <t>組</t>
  </si>
  <si>
    <t>1.</t>
  </si>
  <si>
    <t>三角托架租金</t>
  </si>
  <si>
    <t>m</t>
  </si>
  <si>
    <t>按裝及拆除工資</t>
  </si>
  <si>
    <t>損料及運費</t>
  </si>
  <si>
    <t>M3</t>
  </si>
  <si>
    <t>壓送及搗築工資</t>
  </si>
  <si>
    <t>m3</t>
  </si>
  <si>
    <t>工程項目</t>
  </si>
  <si>
    <t>M3</t>
  </si>
  <si>
    <t>1.</t>
  </si>
  <si>
    <t>m3</t>
  </si>
  <si>
    <t>壓送及搗築工資</t>
  </si>
  <si>
    <t>m3</t>
  </si>
  <si>
    <t>噸</t>
  </si>
  <si>
    <t>工廠加工費</t>
  </si>
  <si>
    <t>4.</t>
  </si>
  <si>
    <t>鋼筋綁紮工資</t>
  </si>
  <si>
    <t>噸</t>
  </si>
  <si>
    <t>運費</t>
  </si>
  <si>
    <t>5.</t>
  </si>
  <si>
    <t>五金另料(鐵絲等)</t>
  </si>
  <si>
    <t>M2</t>
  </si>
  <si>
    <t>1.</t>
  </si>
  <si>
    <t>腳料及夾板料</t>
  </si>
  <si>
    <t>M2</t>
  </si>
  <si>
    <t>支撐料</t>
  </si>
  <si>
    <t>搬運</t>
  </si>
  <si>
    <t xml:space="preserve">三拆活動Bolt、鐵件、洋釘 </t>
  </si>
  <si>
    <t>kg</t>
  </si>
  <si>
    <t>工資</t>
  </si>
  <si>
    <t>6.</t>
  </si>
  <si>
    <t>損秏</t>
  </si>
  <si>
    <t>腳料及板料</t>
  </si>
  <si>
    <t>7.</t>
  </si>
  <si>
    <t>8.</t>
  </si>
  <si>
    <t>包</t>
  </si>
  <si>
    <t>川砂</t>
  </si>
  <si>
    <t>塊</t>
  </si>
  <si>
    <t>零星工料</t>
  </si>
  <si>
    <t>式</t>
  </si>
  <si>
    <t>支</t>
  </si>
  <si>
    <t>組</t>
  </si>
  <si>
    <t>續接器車牙工資</t>
  </si>
  <si>
    <t>按裝工資</t>
  </si>
  <si>
    <t>式</t>
  </si>
  <si>
    <t>式</t>
  </si>
  <si>
    <t>柱鋼筋續接器#8轉#10</t>
  </si>
  <si>
    <t>支</t>
  </si>
  <si>
    <t>續接器接頭#8轉#10</t>
  </si>
  <si>
    <t>續接器車牙工資</t>
  </si>
  <si>
    <t>支</t>
  </si>
  <si>
    <t>按裝工資</t>
  </si>
  <si>
    <t>柱鋼筋續接器#8</t>
  </si>
  <si>
    <t>續接器接頭#8</t>
  </si>
  <si>
    <t>組</t>
  </si>
  <si>
    <t>續接器車牙工資</t>
  </si>
  <si>
    <t>支</t>
  </si>
  <si>
    <t>式</t>
  </si>
  <si>
    <t>零星工料</t>
  </si>
  <si>
    <t>按裝工資</t>
  </si>
  <si>
    <t>M</t>
  </si>
  <si>
    <t>1.</t>
  </si>
  <si>
    <t>施工面清潔，孔洞修補</t>
  </si>
  <si>
    <t>2.</t>
  </si>
  <si>
    <t>壓克力底漆</t>
  </si>
  <si>
    <t>3.</t>
  </si>
  <si>
    <t>4.</t>
  </si>
  <si>
    <t>施工工資</t>
  </si>
  <si>
    <t>工</t>
  </si>
  <si>
    <t>損耗及另料</t>
  </si>
  <si>
    <t>M</t>
  </si>
  <si>
    <t>施工縫打V槽並以樹脂砂漿修補</t>
  </si>
  <si>
    <t>施工縫打V槽並以樹脂砂漿修補</t>
  </si>
  <si>
    <t>壓克力底漆</t>
  </si>
  <si>
    <t>壓克力底漆</t>
  </si>
  <si>
    <t>彈性複合防水材二道</t>
  </si>
  <si>
    <t>潤泰WP680彈性複合防水材二道</t>
  </si>
  <si>
    <t>施工工資</t>
  </si>
  <si>
    <t>施工工資</t>
  </si>
  <si>
    <t>損耗及另料</t>
  </si>
  <si>
    <t>損耗及另料</t>
  </si>
  <si>
    <t>素地整理、清潔</t>
  </si>
  <si>
    <t>工料名稱</t>
  </si>
  <si>
    <t>㎡</t>
  </si>
  <si>
    <t>底漆</t>
  </si>
  <si>
    <t>素地整理、清潔</t>
  </si>
  <si>
    <t>彈性複合防水材</t>
  </si>
  <si>
    <t>底漆</t>
  </si>
  <si>
    <t>0.5mm丙烯橡膠防水材</t>
  </si>
  <si>
    <t>損耗及另料</t>
  </si>
  <si>
    <t>施工工資</t>
  </si>
  <si>
    <t>2.</t>
  </si>
  <si>
    <t>1mm水和凝固型防水材</t>
  </si>
  <si>
    <t>1mm水和凝固型防水材</t>
  </si>
  <si>
    <t>0.5mm丙烯橡膠防水材</t>
  </si>
  <si>
    <t>6.</t>
  </si>
  <si>
    <t>損耗及另料</t>
  </si>
  <si>
    <t>5.</t>
  </si>
  <si>
    <t>損耗及另料</t>
  </si>
  <si>
    <t>損耗及另料</t>
  </si>
  <si>
    <t>M2</t>
  </si>
  <si>
    <t>2.</t>
  </si>
  <si>
    <t>水泥</t>
  </si>
  <si>
    <t>包</t>
  </si>
  <si>
    <t>防水劑</t>
  </si>
  <si>
    <t>桶</t>
  </si>
  <si>
    <t>防水粉刷工資</t>
  </si>
  <si>
    <t>延遲型止水條</t>
  </si>
  <si>
    <t>延遲型止水條</t>
  </si>
  <si>
    <t>水箱內地坪+牆面無毒性防水層責任施工</t>
  </si>
  <si>
    <t>突出物切除、孔洞修補及潤濕</t>
  </si>
  <si>
    <t>突出物切除、孔洞修補及潤濕</t>
  </si>
  <si>
    <t>滲透結晶矽酸質防水材</t>
  </si>
  <si>
    <t>滲透結晶矽酸質防水材</t>
  </si>
  <si>
    <t>kg</t>
  </si>
  <si>
    <t>角隅玻纖網補強</t>
  </si>
  <si>
    <t>角隅玻纖網補強</t>
  </si>
  <si>
    <t>2mmTH預鋪式防水膜</t>
  </si>
  <si>
    <t>1.</t>
  </si>
  <si>
    <t xml:space="preserve">  工    料    項    目</t>
  </si>
  <si>
    <t>才</t>
  </si>
  <si>
    <t>零星工料</t>
  </si>
  <si>
    <t>水箱打底工資</t>
  </si>
  <si>
    <t>五金另料</t>
  </si>
  <si>
    <t>輕鋼明架及吊線</t>
  </si>
  <si>
    <t>輕鋼架及吊線</t>
  </si>
  <si>
    <t>式</t>
  </si>
  <si>
    <t>壹.六.1</t>
  </si>
  <si>
    <t>樘</t>
  </si>
  <si>
    <t>門鎖及五金配件</t>
  </si>
  <si>
    <t>式</t>
  </si>
  <si>
    <t>樘</t>
  </si>
  <si>
    <r>
      <t>鐵件及另料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含不銹鋼門檻</t>
    </r>
    <r>
      <rPr>
        <sz val="12"/>
        <rFont val="Times New Roman"/>
        <family val="1"/>
      </rPr>
      <t>)</t>
    </r>
  </si>
  <si>
    <t>式</t>
  </si>
  <si>
    <t>樘</t>
  </si>
  <si>
    <t>式</t>
  </si>
  <si>
    <t>樘</t>
  </si>
  <si>
    <t>f (60B)</t>
  </si>
  <si>
    <t>門鎖及五金配件</t>
  </si>
  <si>
    <t>式</t>
  </si>
  <si>
    <t>(180*210)鍍鋅鋼板門+軌道</t>
  </si>
  <si>
    <r>
      <t>鐵件及另料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含不銹鋼門檻</t>
    </r>
    <r>
      <rPr>
        <sz val="12"/>
        <rFont val="Times New Roman"/>
        <family val="1"/>
      </rPr>
      <t>)</t>
    </r>
  </si>
  <si>
    <t>門鎖及五金配件</t>
  </si>
  <si>
    <t>五金配件</t>
  </si>
  <si>
    <t>鋁門窗清潔</t>
  </si>
  <si>
    <t>鐵件及另料</t>
  </si>
  <si>
    <t>五金配件</t>
  </si>
  <si>
    <t>鋁門窗清潔</t>
  </si>
  <si>
    <t>鐵件及另料</t>
  </si>
  <si>
    <t>密閉式捲門片</t>
  </si>
  <si>
    <t>電動機組</t>
  </si>
  <si>
    <t>套</t>
  </si>
  <si>
    <t>電磁開關及按鈕</t>
  </si>
  <si>
    <r>
      <t>限制開關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外調式開關</t>
    </r>
    <r>
      <rPr>
        <sz val="12"/>
        <rFont val="Times New Roman"/>
        <family val="1"/>
      </rPr>
      <t>)</t>
    </r>
  </si>
  <si>
    <r>
      <t>捲門軸心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含支板及軸承</t>
    </r>
    <r>
      <rPr>
        <sz val="10"/>
        <rFont val="Times New Roman"/>
        <family val="1"/>
      </rPr>
      <t>)</t>
    </r>
  </si>
  <si>
    <t>門軌底座</t>
  </si>
  <si>
    <t>門箱</t>
  </si>
  <si>
    <r>
      <t>按裝工資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含送電調整</t>
    </r>
    <r>
      <rPr>
        <sz val="12"/>
        <rFont val="Times New Roman"/>
        <family val="1"/>
      </rPr>
      <t>)</t>
    </r>
  </si>
  <si>
    <t>9.</t>
  </si>
  <si>
    <t>障礙感知器</t>
  </si>
  <si>
    <t>10.</t>
  </si>
  <si>
    <r>
      <t>遙控器組</t>
    </r>
    <r>
      <rPr>
        <sz val="12"/>
        <rFont val="Times New Roman"/>
        <family val="1"/>
      </rPr>
      <t>(1+2)</t>
    </r>
  </si>
  <si>
    <t>實心熱固性樹脂板及立料</t>
  </si>
  <si>
    <t>小便斗隔屏</t>
  </si>
  <si>
    <t>片</t>
  </si>
  <si>
    <t>實心熱固性樹脂板</t>
  </si>
  <si>
    <t>PC防溢座</t>
  </si>
  <si>
    <t>壹.一.9</t>
  </si>
  <si>
    <t>臨時電設備費</t>
  </si>
  <si>
    <t>臨時水設備費</t>
  </si>
  <si>
    <t>管線管路費</t>
  </si>
  <si>
    <t>按裝及拆除工資</t>
  </si>
  <si>
    <t>零星工料</t>
  </si>
  <si>
    <t>壹.一.14</t>
  </si>
  <si>
    <t>工務所辦公家具</t>
  </si>
  <si>
    <t>工務所辦公設備</t>
  </si>
  <si>
    <t>簡易裝潢</t>
  </si>
  <si>
    <t>壹.一.23</t>
  </si>
  <si>
    <t>開.竣工設施</t>
  </si>
  <si>
    <t>吊運機具費</t>
  </si>
  <si>
    <t>道路管制</t>
  </si>
  <si>
    <t>臨時道路鋪設</t>
  </si>
  <si>
    <t>壹.二.6</t>
  </si>
  <si>
    <t>支</t>
  </si>
  <si>
    <t>預壘排樁-鋼筋加工及組立SD280(#3-#5)</t>
  </si>
  <si>
    <t>普通鋼筋SD280</t>
  </si>
  <si>
    <t>預壘排樁-鋼筋加工及組立SD420(#6-#10)</t>
  </si>
  <si>
    <t>高拉鋼筋SD280W</t>
  </si>
  <si>
    <t>壹.二.22</t>
  </si>
  <si>
    <t>壹.二.23</t>
  </si>
  <si>
    <t>壹.三.3</t>
  </si>
  <si>
    <t>壹.三.4</t>
  </si>
  <si>
    <t>壹.三.5</t>
  </si>
  <si>
    <t>壹.三.6</t>
  </si>
  <si>
    <t>壹.三.7</t>
  </si>
  <si>
    <t>壹.三.8</t>
  </si>
  <si>
    <t>壹.三.9</t>
  </si>
  <si>
    <t>壹.三.10</t>
  </si>
  <si>
    <t>壹.三.16</t>
  </si>
  <si>
    <t>4000PSI預拌混凝土壓送澆築</t>
  </si>
  <si>
    <t>混凝土'4000PSI</t>
  </si>
  <si>
    <t>壹.三.17</t>
  </si>
  <si>
    <t>普通鋼筋及彎紮組立SD280(#3)</t>
  </si>
  <si>
    <t>壹.三.18</t>
  </si>
  <si>
    <t>壹.三.19</t>
  </si>
  <si>
    <t>高拉力鋼筋及彎紮組立SD420W(#4-#10)</t>
  </si>
  <si>
    <t>高拉鋼筋SD420W</t>
  </si>
  <si>
    <t>壹.三.20</t>
  </si>
  <si>
    <t>壹.三.21</t>
  </si>
  <si>
    <t>壹.三.22</t>
  </si>
  <si>
    <t>柱鋼筋續接器#10</t>
  </si>
  <si>
    <t>續接器接頭#10</t>
  </si>
  <si>
    <t>壹.三.23</t>
  </si>
  <si>
    <t>壹.三.24</t>
  </si>
  <si>
    <t>壹.四.3</t>
  </si>
  <si>
    <t>地坪鋪地磚50*50cm-大門入口</t>
  </si>
  <si>
    <t>50*50cm地磚</t>
  </si>
  <si>
    <t>塊</t>
  </si>
  <si>
    <t>填縫劑</t>
  </si>
  <si>
    <t>m2</t>
  </si>
  <si>
    <t>地坪鋪50*50cm地磚工資</t>
  </si>
  <si>
    <t>壹.四.4</t>
  </si>
  <si>
    <t>石子</t>
  </si>
  <si>
    <t>石粉</t>
  </si>
  <si>
    <t>KG</t>
  </si>
  <si>
    <t>包</t>
  </si>
  <si>
    <t>地坪打底工資</t>
  </si>
  <si>
    <t>地坪抿石子工資</t>
  </si>
  <si>
    <t>壹.四.6</t>
  </si>
  <si>
    <t>地坪鋪30*30cm止滑石英地磚-無障礙廁所</t>
  </si>
  <si>
    <t>30*30cm止滑石英地磚(磨邊)</t>
  </si>
  <si>
    <t>地坪鋪30*30cm地磚工資</t>
  </si>
  <si>
    <t>壹.四.7~9</t>
  </si>
  <si>
    <t>30*30cm止滑石英地磚</t>
  </si>
  <si>
    <t>壹.四.11</t>
  </si>
  <si>
    <t>地坪整體粉光</t>
  </si>
  <si>
    <t>地坪整體粉光+EPOXY</t>
  </si>
  <si>
    <t>地坪塗EPOXY</t>
  </si>
  <si>
    <t>壹.四.13</t>
  </si>
  <si>
    <t>黏著劑</t>
  </si>
  <si>
    <t>m2</t>
  </si>
  <si>
    <t>水箱貼磚工資</t>
  </si>
  <si>
    <t>防水劑</t>
  </si>
  <si>
    <t>桶</t>
  </si>
  <si>
    <t>壹.四.17</t>
  </si>
  <si>
    <t>內牆粉光工資</t>
  </si>
  <si>
    <t>刷水泥漆工料</t>
  </si>
  <si>
    <t>壹.四.18</t>
  </si>
  <si>
    <t>壹.四.20</t>
  </si>
  <si>
    <t>壹.四.22</t>
  </si>
  <si>
    <t>內牆貼60*30cm高級壁磚-無障礙廁所</t>
  </si>
  <si>
    <t>60*30cm高級壁磚</t>
  </si>
  <si>
    <t>內牆打底工資</t>
  </si>
  <si>
    <t>內牆貼磚工資</t>
  </si>
  <si>
    <t>壹.四.23</t>
  </si>
  <si>
    <t>壹.四.26</t>
  </si>
  <si>
    <t>平頂清水模磨平批土刷水泥漆(虹牌)</t>
  </si>
  <si>
    <t>磨平批黑土</t>
  </si>
  <si>
    <t>批白土</t>
  </si>
  <si>
    <t>壹.四.27~28</t>
  </si>
  <si>
    <t>收邊、壓條及接縫處理</t>
  </si>
  <si>
    <t>按裝工資(含收邊料及開口)</t>
  </si>
  <si>
    <t>運費</t>
  </si>
  <si>
    <t>五金另料</t>
  </si>
  <si>
    <t>式</t>
  </si>
  <si>
    <t>壹.四.29~31</t>
  </si>
  <si>
    <t>平頂釘輕鋼架高級礦纖板天花-辦公室</t>
  </si>
  <si>
    <t>高級礦纖板</t>
  </si>
  <si>
    <t>壹.四.33</t>
  </si>
  <si>
    <t>收邊、壓條及接縫處理</t>
  </si>
  <si>
    <t>按裝工資(含收邊料及開口)</t>
  </si>
  <si>
    <t>運費</t>
  </si>
  <si>
    <t>五金另料</t>
  </si>
  <si>
    <t>式</t>
  </si>
  <si>
    <t>鋁合金企口板</t>
  </si>
  <si>
    <t>壹.四.36</t>
  </si>
  <si>
    <t>外牆打底工資</t>
  </si>
  <si>
    <t>外牆抿石子工資</t>
  </si>
  <si>
    <t>水泥</t>
  </si>
  <si>
    <t>白水泥</t>
  </si>
  <si>
    <t>外牆抿天然石(白水泥3分霓虹石)</t>
  </si>
  <si>
    <t>3分霓虹石子</t>
  </si>
  <si>
    <t>壹.四.37~38</t>
  </si>
  <si>
    <t>壹.五.2</t>
  </si>
  <si>
    <t>預鋪式防水膜</t>
  </si>
  <si>
    <t>壹.五.3</t>
  </si>
  <si>
    <t>壹.五.4</t>
  </si>
  <si>
    <t>地下室外牆刷柏油+1:3防水水泥粉刷+七厘石防水處理</t>
  </si>
  <si>
    <t>七厘石</t>
  </si>
  <si>
    <t>刷柏油工料</t>
  </si>
  <si>
    <t>壹.五.5~7</t>
  </si>
  <si>
    <t>壹.五.8~11</t>
  </si>
  <si>
    <t>壹.五.12</t>
  </si>
  <si>
    <t>壹.五.15</t>
  </si>
  <si>
    <t>壹.五.16</t>
  </si>
  <si>
    <t>彈性複合防水材二道</t>
  </si>
  <si>
    <t>壹.五.17</t>
  </si>
  <si>
    <t>D1(120*220)防火門(具遮煙性)</t>
  </si>
  <si>
    <t>(120*220)防火門+框</t>
  </si>
  <si>
    <t>壹.六.22</t>
  </si>
  <si>
    <t>D2(95*270)雕花實心門(美國松木)</t>
  </si>
  <si>
    <t>(95*270)雕花實心門+框</t>
  </si>
  <si>
    <t>壹.六.2</t>
  </si>
  <si>
    <t>D3(95*220)不鏽鋼門</t>
  </si>
  <si>
    <t>(95*220)不鏽鋼門+框</t>
  </si>
  <si>
    <t>壹.六.3</t>
  </si>
  <si>
    <t>壹.六.4</t>
  </si>
  <si>
    <t>D4(120*220)不鏽鋼門</t>
  </si>
  <si>
    <t>(120*220)不鏽鋼門+框</t>
  </si>
  <si>
    <t>壹.六.5</t>
  </si>
  <si>
    <t>(95*270)不鏽鋼門+框</t>
  </si>
  <si>
    <t>壹.六.6</t>
  </si>
  <si>
    <t>壹.六.7</t>
  </si>
  <si>
    <t>壹.六.8</t>
  </si>
  <si>
    <t>D9(120*220)防火門</t>
  </si>
  <si>
    <t>壹.六.9</t>
  </si>
  <si>
    <t>(95*195)不鏽鋼門+框</t>
  </si>
  <si>
    <t>壹.六.10</t>
  </si>
  <si>
    <t>D11(120*220)不鏽鋼門</t>
  </si>
  <si>
    <t>壹.六.11</t>
  </si>
  <si>
    <t>D12(80*220)塑鋼門</t>
  </si>
  <si>
    <t>(80*220)塑鋼門+框</t>
  </si>
  <si>
    <t>壹.六.14</t>
  </si>
  <si>
    <t>壹.六.12</t>
  </si>
  <si>
    <t>壹.六.13</t>
  </si>
  <si>
    <t>五金配件+自動門機</t>
  </si>
  <si>
    <t>落地鋁門窗+框</t>
  </si>
  <si>
    <t>壹.六.15</t>
  </si>
  <si>
    <t>防火密閉式捲門片</t>
  </si>
  <si>
    <t>壹.六.16</t>
  </si>
  <si>
    <t>SD3(720*375)電動鏤空捲門</t>
  </si>
  <si>
    <t>鏤空式捲門片</t>
  </si>
  <si>
    <t>壹.六.17</t>
  </si>
  <si>
    <t>SD4(180*365)透明式安全捲門</t>
  </si>
  <si>
    <t>透明式捲門片</t>
  </si>
  <si>
    <t>壹.六.18</t>
  </si>
  <si>
    <t>壹.六.19</t>
  </si>
  <si>
    <t>W1(265*70+265*250)氣密鋁窗</t>
  </si>
  <si>
    <t>氣密鋁窗+框</t>
  </si>
  <si>
    <t>壹.六.20</t>
  </si>
  <si>
    <t>壹.六.21</t>
  </si>
  <si>
    <t>壹.六.23</t>
  </si>
  <si>
    <t>壹.六.24</t>
  </si>
  <si>
    <t>壹.六.25</t>
  </si>
  <si>
    <t>壹.六.26</t>
  </si>
  <si>
    <t>壹.六.27</t>
  </si>
  <si>
    <t>W9(125*75)鋁百葉(附不鏽鋼防蟲網)</t>
  </si>
  <si>
    <t>鋁百葉+框</t>
  </si>
  <si>
    <t>壹.六.28</t>
  </si>
  <si>
    <t>壹.六.29</t>
  </si>
  <si>
    <t>壹.六.30</t>
  </si>
  <si>
    <t>壹.六.31</t>
  </si>
  <si>
    <t>壹.六.32</t>
  </si>
  <si>
    <t>壹.六.33</t>
  </si>
  <si>
    <t>壹.六.34</t>
  </si>
  <si>
    <t>壹.六.35</t>
  </si>
  <si>
    <t>壹.六.36</t>
  </si>
  <si>
    <t>壹.六.37</t>
  </si>
  <si>
    <t>壹.六.38</t>
  </si>
  <si>
    <t>壹.六.39</t>
  </si>
  <si>
    <t>壹.六.40</t>
  </si>
  <si>
    <t>壹.六.41</t>
  </si>
  <si>
    <t>壹.六.42</t>
  </si>
  <si>
    <t>壹.六.43</t>
  </si>
  <si>
    <t>壹.六.44</t>
  </si>
  <si>
    <t>壹.六.45</t>
  </si>
  <si>
    <t>壹.六.46</t>
  </si>
  <si>
    <t>壹.八.23</t>
  </si>
  <si>
    <t>M2</t>
  </si>
  <si>
    <t>壹.八.24</t>
  </si>
  <si>
    <t>美國松木</t>
  </si>
  <si>
    <t>具遮煙性</t>
  </si>
  <si>
    <t>安全帽.安全帶.反光背心.防護網</t>
  </si>
  <si>
    <t>材料試驗費</t>
  </si>
  <si>
    <t>鋼筋全項試驗物理試驗鑽心試驗等其他材料試驗費</t>
  </si>
  <si>
    <t>熱浸鍍鋅</t>
  </si>
  <si>
    <t>4750 CNS</t>
  </si>
  <si>
    <t>鵝牌(1301.951.953)或錦鋐(性能窗型含塞水路)(60-80mμ)</t>
  </si>
  <si>
    <t>工程管理費</t>
  </si>
  <si>
    <t>稅金.管理利潤(12%)</t>
  </si>
  <si>
    <t>小計</t>
  </si>
  <si>
    <t>總                      計</t>
  </si>
  <si>
    <t>高拉力鋼筋及彎紮組立SD420W(#6-#10)-店舖</t>
  </si>
  <si>
    <t>業    主:有限責任澎湖第二信用合作社</t>
  </si>
  <si>
    <t>工程名稱:澎湖第二信用合作社興建大樓工程(建築)</t>
  </si>
  <si>
    <t>金庫內牆組合鋼板牆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</si>
</sst>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_);[Red]\(#,##0.0\)"/>
    <numFmt numFmtId="178" formatCode="#,##0.00_);[Red]\(#,##0.00\)"/>
    <numFmt numFmtId="179" formatCode="0_);[Red]\(0\)"/>
    <numFmt numFmtId="180" formatCode="0_ "/>
    <numFmt numFmtId="181" formatCode="#,##0_ "/>
    <numFmt numFmtId="182" formatCode="#,##0.000_);[Red]\(#,##0.000\)"/>
    <numFmt numFmtId="183" formatCode="0.0000_ "/>
    <numFmt numFmtId="184" formatCode="#,##0.00_ "/>
    <numFmt numFmtId="185" formatCode="#,##0.0000_);[Red]\(#,##0.0000\)"/>
    <numFmt numFmtId="186" formatCode="0.00_);[Red]\(0.00\)"/>
    <numFmt numFmtId="187" formatCode="0.00_ "/>
    <numFmt numFmtId="188" formatCode="0.000"/>
    <numFmt numFmtId="189" formatCode="_-* #,##0.0_-;\-* #,##0.0_-;_-* &quot;-&quot;_-;_-@_-"/>
    <numFmt numFmtId="190" formatCode="_-* #,##0.00_-;\-* #,##0.00_-;_-* &quot;-&quot;_-;_-@_-"/>
    <numFmt numFmtId="191" formatCode="_-* #,##0.0_-;\-* #,##0.0_-;_-* &quot;-&quot;?_-;_-@_-"/>
    <numFmt numFmtId="192" formatCode="_-* #,##0.0_-;\-* #,##0.0_-;_-* &quot;-&quot;??_-;_-@_-"/>
    <numFmt numFmtId="193" formatCode="_-* #,##0_-;\-* #,##0_-;_-* &quot;-&quot;??_-;_-@_-"/>
    <numFmt numFmtId="194" formatCode="0_)"/>
    <numFmt numFmtId="195" formatCode="_(&quot;$&quot;* #,##0_);_(&quot;$&quot;* \(#,##0\);_(&quot;$&quot;* &quot;-&quot;_);_(@_)"/>
    <numFmt numFmtId="196" formatCode="#,##0.0_);\(#,##0.0\)"/>
    <numFmt numFmtId="197" formatCode="&quot;$&quot;#,##0\ ;\(&quot;$&quot;#,##0\)"/>
    <numFmt numFmtId="198" formatCode="0.00_)"/>
    <numFmt numFmtId="199" formatCode="0.0_ 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0.00_ ;[Red]\-0.00\ "/>
    <numFmt numFmtId="204" formatCode="_-* #,##0.0000_-;\-* #,##0.0000_-;_-* &quot;-&quot;????_-;_-@_-"/>
    <numFmt numFmtId="205" formatCode="#,##0.00_ ;[Red]\-#,##0.00\ "/>
    <numFmt numFmtId="206" formatCode="#,##0.00000_);[Red]\(#,##0.00000\)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m&quot;月&quot;d&quot;日&quot;"/>
    <numFmt numFmtId="215" formatCode="0.0"/>
    <numFmt numFmtId="216" formatCode="#,##0.000;\-#,##0.000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sz val="12"/>
      <color indexed="20"/>
      <name val="新細明體"/>
      <family val="1"/>
    </font>
    <font>
      <sz val="10"/>
      <name val="Helv"/>
      <family val="2"/>
    </font>
    <font>
      <sz val="11"/>
      <name val=""/>
      <family val="2"/>
    </font>
    <font>
      <sz val="8"/>
      <name val="Times"/>
      <family val="1"/>
    </font>
    <font>
      <b/>
      <sz val="8.3"/>
      <name val="Helv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"/>
      <family val="1"/>
    </font>
    <font>
      <i/>
      <sz val="8"/>
      <name val="Times"/>
      <family val="1"/>
    </font>
    <font>
      <b/>
      <i/>
      <sz val="16"/>
      <name val="Helv"/>
      <family val="2"/>
    </font>
    <font>
      <b/>
      <sz val="10"/>
      <name val="Geneva"/>
      <family val="2"/>
    </font>
    <font>
      <sz val="9"/>
      <name val="華康仿宋體"/>
      <family val="3"/>
    </font>
    <font>
      <sz val="11"/>
      <name val="Century Gothic"/>
      <family val="2"/>
    </font>
    <font>
      <sz val="11"/>
      <name val="돋움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indexed="8"/>
      <name val="細明體"/>
      <family val="3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4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16" fillId="0" borderId="0">
      <alignment/>
      <protection/>
    </xf>
    <xf numFmtId="0" fontId="17" fillId="19" borderId="1" applyNumberFormat="0" applyAlignment="0">
      <protection/>
    </xf>
    <xf numFmtId="37" fontId="18" fillId="0" borderId="0" applyFill="0" applyBorder="0" applyAlignment="0" applyProtection="0"/>
    <xf numFmtId="196" fontId="18" fillId="0" borderId="0" applyFill="0" applyBorder="0" applyAlignment="0" applyProtection="0"/>
    <xf numFmtId="40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18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0" fontId="18" fillId="10" borderId="2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198" fontId="25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8" fillId="0" borderId="0">
      <alignment/>
      <protection/>
    </xf>
    <xf numFmtId="3" fontId="18" fillId="0" borderId="0" applyNumberFormat="0" applyFont="0" applyAlignment="0">
      <protection/>
    </xf>
    <xf numFmtId="0" fontId="20" fillId="0" borderId="3" applyNumberFormat="0" applyFont="0" applyFill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13" borderId="0" applyNumberFormat="0" applyBorder="0" applyAlignment="0" applyProtection="0"/>
    <xf numFmtId="0" fontId="43" fillId="20" borderId="4" applyNumberFormat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0" borderId="7" applyNumberFormat="0" applyFont="0" applyAlignment="0" applyProtection="0"/>
    <xf numFmtId="0" fontId="27" fillId="0" borderId="2">
      <alignment vertical="center" wrapText="1"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6" fillId="21" borderId="4" applyNumberFormat="0" applyAlignment="0" applyProtection="0"/>
    <xf numFmtId="0" fontId="33" fillId="3" borderId="0" applyNumberFormat="0" applyBorder="0" applyAlignment="0" applyProtection="0"/>
    <xf numFmtId="0" fontId="34" fillId="13" borderId="0" applyNumberFormat="0" applyBorder="0" applyAlignment="0" applyProtection="0"/>
    <xf numFmtId="0" fontId="41" fillId="22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12" fillId="0" borderId="12" applyNumberFormat="0" applyFill="0" applyAlignment="0" applyProtection="0"/>
    <xf numFmtId="0" fontId="0" fillId="10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4" fillId="7" borderId="4" applyNumberFormat="0" applyAlignment="0" applyProtection="0"/>
    <xf numFmtId="0" fontId="45" fillId="20" borderId="14" applyNumberFormat="0" applyAlignment="0" applyProtection="0"/>
    <xf numFmtId="0" fontId="57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18" borderId="0" applyNumberFormat="0" applyBorder="0" applyAlignment="0" applyProtection="0"/>
    <xf numFmtId="0" fontId="54" fillId="12" borderId="0" applyNumberFormat="0" applyBorder="0" applyAlignment="0" applyProtection="0"/>
    <xf numFmtId="0" fontId="54" fillId="27" borderId="0" applyNumberFormat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  <xf numFmtId="0" fontId="62" fillId="13" borderId="4" applyNumberFormat="0" applyAlignment="0" applyProtection="0"/>
    <xf numFmtId="0" fontId="63" fillId="21" borderId="14" applyNumberFormat="0" applyAlignment="0" applyProtection="0"/>
    <xf numFmtId="0" fontId="64" fillId="22" borderId="11" applyNumberFormat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29" fillId="0" borderId="0">
      <alignment/>
      <protection/>
    </xf>
  </cellStyleXfs>
  <cellXfs count="150">
    <xf numFmtId="0" fontId="0" fillId="0" borderId="0" xfId="0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93" fontId="9" fillId="0" borderId="2" xfId="82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43" fontId="9" fillId="0" borderId="2" xfId="82" applyFont="1" applyFill="1" applyBorder="1" applyAlignment="1">
      <alignment horizontal="center" vertical="center" shrinkToFit="1"/>
    </xf>
    <xf numFmtId="193" fontId="9" fillId="0" borderId="2" xfId="82" applyNumberFormat="1" applyFont="1" applyFill="1" applyBorder="1" applyAlignment="1">
      <alignment horizontal="center" vertical="center" shrinkToFit="1"/>
    </xf>
    <xf numFmtId="185" fontId="9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43" fontId="9" fillId="0" borderId="2" xfId="82" applyFont="1" applyFill="1" applyBorder="1" applyAlignment="1">
      <alignment/>
    </xf>
    <xf numFmtId="193" fontId="9" fillId="0" borderId="2" xfId="82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horizontal="lef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left" vertical="center" shrinkToFit="1"/>
    </xf>
    <xf numFmtId="0" fontId="9" fillId="4" borderId="2" xfId="140" applyFont="1" applyFill="1" applyBorder="1" applyAlignment="1">
      <alignment horizontal="center" shrinkToFit="1"/>
      <protection/>
    </xf>
    <xf numFmtId="0" fontId="9" fillId="4" borderId="2" xfId="140" applyFont="1" applyFill="1" applyBorder="1" applyAlignment="1">
      <alignment shrinkToFit="1"/>
      <protection/>
    </xf>
    <xf numFmtId="43" fontId="9" fillId="4" borderId="2" xfId="82" applyFont="1" applyFill="1" applyBorder="1" applyAlignment="1">
      <alignment shrinkToFit="1"/>
    </xf>
    <xf numFmtId="193" fontId="9" fillId="4" borderId="2" xfId="82" applyNumberFormat="1" applyFont="1" applyFill="1" applyBorder="1" applyAlignment="1">
      <alignment shrinkToFit="1"/>
    </xf>
    <xf numFmtId="193" fontId="9" fillId="4" borderId="2" xfId="82" applyNumberFormat="1" applyFont="1" applyFill="1" applyBorder="1" applyAlignment="1">
      <alignment horizontal="right" vertical="center" shrinkToFit="1"/>
    </xf>
    <xf numFmtId="176" fontId="9" fillId="4" borderId="2" xfId="140" applyNumberFormat="1" applyFont="1" applyFill="1" applyBorder="1" applyAlignment="1">
      <alignment horizontal="left" vertical="center" shrinkToFit="1"/>
      <protection/>
    </xf>
    <xf numFmtId="0" fontId="9" fillId="0" borderId="2" xfId="0" applyFont="1" applyFill="1" applyBorder="1" applyAlignment="1">
      <alignment wrapText="1" shrinkToFi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/>
    </xf>
    <xf numFmtId="43" fontId="9" fillId="4" borderId="2" xfId="82" applyFont="1" applyFill="1" applyBorder="1" applyAlignment="1">
      <alignment/>
    </xf>
    <xf numFmtId="193" fontId="9" fillId="4" borderId="2" xfId="82" applyNumberFormat="1" applyFont="1" applyFill="1" applyBorder="1" applyAlignment="1">
      <alignment vertical="center" shrinkToFit="1"/>
    </xf>
    <xf numFmtId="176" fontId="9" fillId="4" borderId="2" xfId="0" applyNumberFormat="1" applyFont="1" applyFill="1" applyBorder="1" applyAlignment="1">
      <alignment horizontal="left" vertical="center" shrinkToFit="1"/>
    </xf>
    <xf numFmtId="206" fontId="9" fillId="0" borderId="0" xfId="0" applyNumberFormat="1" applyFont="1" applyFill="1" applyBorder="1" applyAlignment="1">
      <alignment horizontal="right" vertical="center" shrinkToFit="1"/>
    </xf>
    <xf numFmtId="49" fontId="9" fillId="0" borderId="2" xfId="79" applyNumberFormat="1" applyFont="1" applyFill="1" applyBorder="1" applyAlignment="1">
      <alignment vertical="center" wrapText="1"/>
      <protection/>
    </xf>
    <xf numFmtId="49" fontId="9" fillId="0" borderId="2" xfId="79" applyNumberFormat="1" applyFont="1" applyFill="1" applyBorder="1" applyAlignment="1">
      <alignment horizontal="center" vertical="center"/>
      <protection/>
    </xf>
    <xf numFmtId="49" fontId="10" fillId="0" borderId="2" xfId="80" applyNumberFormat="1" applyFont="1" applyFill="1" applyBorder="1" applyAlignment="1">
      <alignment vertical="center" wrapText="1"/>
      <protection/>
    </xf>
    <xf numFmtId="43" fontId="9" fillId="0" borderId="2" xfId="82" applyFont="1" applyFill="1" applyBorder="1" applyAlignment="1">
      <alignment vertical="center"/>
    </xf>
    <xf numFmtId="0" fontId="9" fillId="0" borderId="2" xfId="79" applyFont="1" applyFill="1" applyBorder="1" applyAlignment="1">
      <alignment horizontal="center" vertical="center"/>
      <protection/>
    </xf>
    <xf numFmtId="0" fontId="9" fillId="0" borderId="2" xfId="79" applyFont="1" applyFill="1" applyBorder="1" applyAlignment="1">
      <alignment vertical="center" wrapText="1" shrinkToFit="1"/>
      <protection/>
    </xf>
    <xf numFmtId="0" fontId="9" fillId="0" borderId="2" xfId="79" applyFont="1" applyFill="1" applyBorder="1">
      <alignment vertical="center"/>
      <protection/>
    </xf>
    <xf numFmtId="0" fontId="9" fillId="0" borderId="2" xfId="140" applyFont="1" applyFill="1" applyBorder="1" applyAlignment="1">
      <alignment horizontal="center" shrinkToFit="1"/>
      <protection/>
    </xf>
    <xf numFmtId="0" fontId="9" fillId="0" borderId="2" xfId="140" applyFont="1" applyFill="1" applyBorder="1" applyAlignment="1">
      <alignment shrinkToFit="1"/>
      <protection/>
    </xf>
    <xf numFmtId="43" fontId="9" fillId="0" borderId="2" xfId="82" applyFont="1" applyFill="1" applyBorder="1" applyAlignment="1">
      <alignment shrinkToFit="1"/>
    </xf>
    <xf numFmtId="193" fontId="9" fillId="0" borderId="2" xfId="82" applyNumberFormat="1" applyFont="1" applyFill="1" applyBorder="1" applyAlignment="1">
      <alignment shrinkToFit="1"/>
    </xf>
    <xf numFmtId="176" fontId="9" fillId="0" borderId="2" xfId="140" applyNumberFormat="1" applyFont="1" applyFill="1" applyBorder="1" applyAlignment="1">
      <alignment horizontal="left" vertical="center" shrinkToFit="1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43" fontId="9" fillId="0" borderId="0" xfId="82" applyFont="1" applyFill="1" applyBorder="1" applyAlignment="1">
      <alignment horizontal="right" vertical="center" shrinkToFit="1"/>
    </xf>
    <xf numFmtId="193" fontId="9" fillId="0" borderId="0" xfId="82" applyNumberFormat="1" applyFont="1" applyFill="1" applyBorder="1" applyAlignment="1">
      <alignment vertical="center" shrinkToFit="1"/>
    </xf>
    <xf numFmtId="193" fontId="9" fillId="0" borderId="0" xfId="82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/>
    </xf>
    <xf numFmtId="43" fontId="9" fillId="0" borderId="2" xfId="82" applyFont="1" applyFill="1" applyBorder="1" applyAlignment="1">
      <alignment horizontal="right" vertical="center" shrinkToFit="1"/>
    </xf>
    <xf numFmtId="176" fontId="12" fillId="0" borderId="2" xfId="0" applyNumberFormat="1" applyFont="1" applyFill="1" applyBorder="1" applyAlignment="1">
      <alignment horizontal="left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2" xfId="79" applyFont="1" applyFill="1" applyBorder="1" applyAlignment="1">
      <alignment/>
      <protection/>
    </xf>
    <xf numFmtId="49" fontId="47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wrapText="1" shrinkToFit="1"/>
    </xf>
    <xf numFmtId="0" fontId="9" fillId="0" borderId="2" xfId="79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2" xfId="79" applyFont="1" applyFill="1" applyBorder="1" applyAlignment="1">
      <alignment wrapText="1" shrinkToFit="1"/>
      <protection/>
    </xf>
    <xf numFmtId="0" fontId="48" fillId="0" borderId="0" xfId="0" applyFont="1" applyBorder="1" applyAlignment="1" applyProtection="1" quotePrefix="1">
      <alignment horizontal="left"/>
      <protection/>
    </xf>
    <xf numFmtId="0" fontId="48" fillId="0" borderId="0" xfId="0" applyFont="1" applyBorder="1" applyAlignment="1">
      <alignment/>
    </xf>
    <xf numFmtId="196" fontId="48" fillId="0" borderId="0" xfId="0" applyNumberFormat="1" applyFont="1" applyBorder="1" applyAlignment="1" applyProtection="1">
      <alignment/>
      <protection/>
    </xf>
    <xf numFmtId="43" fontId="48" fillId="0" borderId="0" xfId="82" applyFont="1" applyBorder="1" applyAlignment="1" applyProtection="1">
      <alignment/>
      <protection/>
    </xf>
    <xf numFmtId="43" fontId="48" fillId="0" borderId="0" xfId="82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 applyProtection="1">
      <alignment horizontal="center"/>
      <protection/>
    </xf>
    <xf numFmtId="196" fontId="48" fillId="0" borderId="0" xfId="0" applyNumberFormat="1" applyFont="1" applyBorder="1" applyAlignment="1" applyProtection="1">
      <alignment horizontal="center"/>
      <protection/>
    </xf>
    <xf numFmtId="0" fontId="48" fillId="0" borderId="18" xfId="0" applyFont="1" applyBorder="1" applyAlignment="1" applyProtection="1">
      <alignment horizontal="center"/>
      <protection/>
    </xf>
    <xf numFmtId="0" fontId="48" fillId="0" borderId="18" xfId="0" applyFont="1" applyBorder="1" applyAlignment="1" applyProtection="1" quotePrefix="1">
      <alignment horizontal="center"/>
      <protection/>
    </xf>
    <xf numFmtId="0" fontId="48" fillId="0" borderId="2" xfId="0" applyFont="1" applyBorder="1" applyAlignment="1" quotePrefix="1">
      <alignment horizontal="left"/>
    </xf>
    <xf numFmtId="0" fontId="48" fillId="0" borderId="19" xfId="0" applyFont="1" applyBorder="1" applyAlignment="1">
      <alignment/>
    </xf>
    <xf numFmtId="43" fontId="48" fillId="0" borderId="19" xfId="82" applyFont="1" applyBorder="1" applyAlignment="1">
      <alignment/>
    </xf>
    <xf numFmtId="0" fontId="48" fillId="0" borderId="18" xfId="0" applyFont="1" applyBorder="1" applyAlignment="1" applyProtection="1">
      <alignment horizontal="left"/>
      <protection/>
    </xf>
    <xf numFmtId="0" fontId="48" fillId="0" borderId="2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 quotePrefix="1">
      <alignment horizontal="center"/>
      <protection/>
    </xf>
    <xf numFmtId="0" fontId="48" fillId="0" borderId="20" xfId="0" applyFont="1" applyBorder="1" applyAlignment="1" applyProtection="1">
      <alignment horizontal="left"/>
      <protection/>
    </xf>
    <xf numFmtId="43" fontId="48" fillId="0" borderId="20" xfId="82" applyFont="1" applyBorder="1" applyAlignment="1" applyProtection="1" quotePrefix="1">
      <alignment horizontal="center"/>
      <protection/>
    </xf>
    <xf numFmtId="0" fontId="48" fillId="0" borderId="18" xfId="0" applyFont="1" applyBorder="1" applyAlignment="1" applyProtection="1">
      <alignment horizontal="centerContinuous"/>
      <protection/>
    </xf>
    <xf numFmtId="0" fontId="48" fillId="0" borderId="21" xfId="0" applyFont="1" applyBorder="1" applyAlignment="1">
      <alignment horizontal="centerContinuous"/>
    </xf>
    <xf numFmtId="0" fontId="48" fillId="21" borderId="20" xfId="140" applyFont="1" applyFill="1" applyBorder="1" applyAlignment="1" applyProtection="1" quotePrefix="1">
      <alignment horizontal="center"/>
      <protection/>
    </xf>
    <xf numFmtId="0" fontId="48" fillId="21" borderId="18" xfId="140" applyFont="1" applyFill="1" applyBorder="1" applyAlignment="1" applyProtection="1">
      <alignment horizontal="left"/>
      <protection/>
    </xf>
    <xf numFmtId="0" fontId="48" fillId="21" borderId="21" xfId="140" applyFont="1" applyFill="1" applyBorder="1" applyAlignment="1" applyProtection="1">
      <alignment horizontal="left"/>
      <protection/>
    </xf>
    <xf numFmtId="0" fontId="48" fillId="21" borderId="20" xfId="140" applyFont="1" applyFill="1" applyBorder="1">
      <alignment/>
      <protection/>
    </xf>
    <xf numFmtId="0" fontId="48" fillId="21" borderId="20" xfId="140" applyFont="1" applyFill="1" applyBorder="1" applyAlignment="1" applyProtection="1">
      <alignment horizontal="center"/>
      <protection/>
    </xf>
    <xf numFmtId="39" fontId="48" fillId="21" borderId="20" xfId="140" applyNumberFormat="1" applyFont="1" applyFill="1" applyBorder="1" applyProtection="1">
      <alignment/>
      <protection/>
    </xf>
    <xf numFmtId="0" fontId="48" fillId="21" borderId="18" xfId="140" applyFont="1" applyFill="1" applyBorder="1" applyAlignment="1">
      <alignment/>
      <protection/>
    </xf>
    <xf numFmtId="0" fontId="48" fillId="21" borderId="21" xfId="140" applyFont="1" applyFill="1" applyBorder="1" applyAlignment="1">
      <alignment/>
      <protection/>
    </xf>
    <xf numFmtId="0" fontId="48" fillId="21" borderId="0" xfId="140" applyFont="1" applyFill="1" applyBorder="1">
      <alignment/>
      <protection/>
    </xf>
    <xf numFmtId="0" fontId="48" fillId="0" borderId="20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 applyProtection="1">
      <alignment horizontal="left"/>
      <protection/>
    </xf>
    <xf numFmtId="43" fontId="48" fillId="0" borderId="22" xfId="82" applyFont="1" applyBorder="1" applyAlignment="1" applyProtection="1">
      <alignment horizontal="left"/>
      <protection/>
    </xf>
    <xf numFmtId="43" fontId="48" fillId="0" borderId="20" xfId="82" applyFont="1" applyBorder="1" applyAlignment="1" applyProtection="1">
      <alignment/>
      <protection/>
    </xf>
    <xf numFmtId="0" fontId="48" fillId="0" borderId="18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0" xfId="0" applyFont="1" applyAlignment="1" applyProtection="1" quotePrefix="1">
      <alignment horizontal="left"/>
      <protection/>
    </xf>
    <xf numFmtId="0" fontId="48" fillId="0" borderId="0" xfId="0" applyFont="1" applyAlignment="1" applyProtection="1">
      <alignment horizontal="left"/>
      <protection/>
    </xf>
    <xf numFmtId="43" fontId="48" fillId="0" borderId="0" xfId="82" applyFont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 horizontal="center"/>
      <protection/>
    </xf>
    <xf numFmtId="39" fontId="48" fillId="0" borderId="2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43" fontId="48" fillId="0" borderId="0" xfId="82" applyFont="1" applyBorder="1" applyAlignment="1" applyProtection="1">
      <alignment horizontal="left"/>
      <protection/>
    </xf>
    <xf numFmtId="43" fontId="48" fillId="0" borderId="20" xfId="82" applyFont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48" fillId="0" borderId="18" xfId="0" applyFont="1" applyBorder="1" applyAlignment="1" quotePrefix="1">
      <alignment horizontal="left"/>
    </xf>
    <xf numFmtId="43" fontId="48" fillId="0" borderId="21" xfId="82" applyFont="1" applyBorder="1" applyAlignment="1">
      <alignment/>
    </xf>
    <xf numFmtId="0" fontId="48" fillId="0" borderId="19" xfId="0" applyFont="1" applyBorder="1" applyAlignment="1" applyProtection="1">
      <alignment horizontal="left"/>
      <protection/>
    </xf>
    <xf numFmtId="43" fontId="48" fillId="0" borderId="20" xfId="83" applyFont="1" applyBorder="1" applyAlignment="1" applyProtection="1">
      <alignment/>
      <protection/>
    </xf>
    <xf numFmtId="43" fontId="48" fillId="0" borderId="20" xfId="83" applyFont="1" applyBorder="1" applyAlignment="1">
      <alignment/>
    </xf>
    <xf numFmtId="43" fontId="48" fillId="0" borderId="20" xfId="82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 applyProtection="1">
      <alignment/>
      <protection/>
    </xf>
    <xf numFmtId="216" fontId="48" fillId="0" borderId="20" xfId="0" applyNumberFormat="1" applyFont="1" applyBorder="1" applyAlignment="1" applyProtection="1">
      <alignment/>
      <protection/>
    </xf>
    <xf numFmtId="43" fontId="48" fillId="0" borderId="20" xfId="82" applyFont="1" applyBorder="1" applyAlignment="1">
      <alignment/>
    </xf>
    <xf numFmtId="0" fontId="48" fillId="0" borderId="2" xfId="0" applyFont="1" applyBorder="1" applyAlignment="1">
      <alignment horizontal="center"/>
    </xf>
    <xf numFmtId="43" fontId="48" fillId="0" borderId="20" xfId="83" applyFont="1" applyBorder="1" applyAlignment="1" applyProtection="1">
      <alignment/>
      <protection/>
    </xf>
    <xf numFmtId="0" fontId="48" fillId="21" borderId="0" xfId="0" applyFont="1" applyFill="1" applyBorder="1" applyAlignment="1">
      <alignment/>
    </xf>
    <xf numFmtId="0" fontId="48" fillId="21" borderId="0" xfId="0" applyFont="1" applyFill="1" applyBorder="1" applyAlignment="1" applyProtection="1">
      <alignment horizontal="left"/>
      <protection/>
    </xf>
    <xf numFmtId="0" fontId="48" fillId="21" borderId="0" xfId="0" applyFont="1" applyFill="1" applyBorder="1" applyAlignment="1" applyProtection="1">
      <alignment horizontal="center"/>
      <protection/>
    </xf>
    <xf numFmtId="43" fontId="48" fillId="21" borderId="0" xfId="82" applyFont="1" applyFill="1" applyBorder="1" applyAlignment="1" applyProtection="1">
      <alignment horizontal="left"/>
      <protection/>
    </xf>
    <xf numFmtId="43" fontId="48" fillId="21" borderId="0" xfId="82" applyFont="1" applyFill="1" applyBorder="1" applyAlignment="1" applyProtection="1">
      <alignment/>
      <protection/>
    </xf>
    <xf numFmtId="0" fontId="48" fillId="21" borderId="0" xfId="0" applyFont="1" applyFill="1" applyBorder="1" applyAlignment="1">
      <alignment/>
    </xf>
    <xf numFmtId="43" fontId="50" fillId="0" borderId="20" xfId="82" applyFont="1" applyBorder="1" applyAlignment="1" applyProtection="1">
      <alignment/>
      <protection/>
    </xf>
    <xf numFmtId="43" fontId="50" fillId="21" borderId="20" xfId="82" applyFont="1" applyFill="1" applyBorder="1" applyAlignment="1" applyProtection="1">
      <alignment/>
      <protection/>
    </xf>
    <xf numFmtId="43" fontId="50" fillId="0" borderId="20" xfId="83" applyFont="1" applyBorder="1" applyAlignment="1">
      <alignment/>
    </xf>
    <xf numFmtId="43" fontId="50" fillId="0" borderId="2" xfId="82" applyFont="1" applyBorder="1" applyAlignment="1">
      <alignment/>
    </xf>
    <xf numFmtId="43" fontId="51" fillId="0" borderId="20" xfId="82" applyFont="1" applyBorder="1" applyAlignment="1" applyProtection="1">
      <alignment/>
      <protection/>
    </xf>
    <xf numFmtId="43" fontId="51" fillId="0" borderId="20" xfId="82" applyFont="1" applyBorder="1" applyAlignment="1" applyProtection="1">
      <alignment/>
      <protection/>
    </xf>
    <xf numFmtId="43" fontId="50" fillId="0" borderId="20" xfId="82" applyFont="1" applyBorder="1" applyAlignment="1" applyProtection="1">
      <alignment/>
      <protection/>
    </xf>
    <xf numFmtId="43" fontId="50" fillId="0" borderId="20" xfId="82" applyFont="1" applyBorder="1" applyAlignment="1">
      <alignment/>
    </xf>
    <xf numFmtId="39" fontId="50" fillId="0" borderId="20" xfId="0" applyNumberFormat="1" applyFont="1" applyBorder="1" applyAlignment="1" applyProtection="1">
      <alignment/>
      <protection/>
    </xf>
    <xf numFmtId="39" fontId="50" fillId="0" borderId="20" xfId="0" applyNumberFormat="1" applyFont="1" applyBorder="1" applyAlignment="1" applyProtection="1">
      <alignment/>
      <protection/>
    </xf>
    <xf numFmtId="43" fontId="50" fillId="0" borderId="20" xfId="82" applyFont="1" applyBorder="1" applyAlignment="1">
      <alignment/>
    </xf>
    <xf numFmtId="43" fontId="51" fillId="0" borderId="20" xfId="82" applyFont="1" applyBorder="1" applyAlignment="1">
      <alignment/>
    </xf>
    <xf numFmtId="43" fontId="51" fillId="0" borderId="20" xfId="82" applyFont="1" applyBorder="1" applyAlignment="1">
      <alignment/>
    </xf>
    <xf numFmtId="43" fontId="50" fillId="0" borderId="22" xfId="82" applyFont="1" applyBorder="1" applyAlignment="1" applyProtection="1">
      <alignment horizontal="left"/>
      <protection/>
    </xf>
    <xf numFmtId="43" fontId="51" fillId="0" borderId="20" xfId="82" applyFont="1" applyBorder="1" applyAlignment="1" applyProtection="1" quotePrefix="1">
      <alignment horizontal="center"/>
      <protection/>
    </xf>
    <xf numFmtId="43" fontId="50" fillId="0" borderId="20" xfId="82" applyFont="1" applyBorder="1" applyAlignment="1" applyProtection="1" quotePrefix="1">
      <alignment horizontal="center"/>
      <protection/>
    </xf>
    <xf numFmtId="176" fontId="52" fillId="0" borderId="2" xfId="0" applyNumberFormat="1" applyFont="1" applyFill="1" applyBorder="1" applyAlignment="1">
      <alignment horizontal="left" vertical="center" shrinkToFit="1"/>
    </xf>
    <xf numFmtId="0" fontId="53" fillId="0" borderId="2" xfId="0" applyFont="1" applyFill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8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8" fillId="21" borderId="18" xfId="140" applyFont="1" applyFill="1" applyBorder="1" applyAlignment="1">
      <alignment/>
      <protection/>
    </xf>
    <xf numFmtId="0" fontId="48" fillId="21" borderId="21" xfId="140" applyFont="1" applyFill="1" applyBorder="1" applyAlignment="1">
      <alignment/>
      <protection/>
    </xf>
    <xf numFmtId="0" fontId="50" fillId="0" borderId="18" xfId="0" applyFont="1" applyBorder="1" applyAlignment="1">
      <alignment/>
    </xf>
    <xf numFmtId="0" fontId="50" fillId="0" borderId="21" xfId="0" applyFont="1" applyBorder="1" applyAlignment="1">
      <alignment/>
    </xf>
  </cellXfs>
  <cellStyles count="142">
    <cellStyle name="Normal" xfId="0"/>
    <cellStyle name="RowLevel_0" xfId="1"/>
    <cellStyle name="_預算書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輔色1" xfId="23"/>
    <cellStyle name="20% - 輔色2" xfId="24"/>
    <cellStyle name="20% - 輔色3" xfId="25"/>
    <cellStyle name="20% - 輔色4" xfId="26"/>
    <cellStyle name="20% - 輔色5" xfId="27"/>
    <cellStyle name="20% - 輔色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輔色1" xfId="35"/>
    <cellStyle name="40% - 輔色2" xfId="36"/>
    <cellStyle name="40% - 輔色3" xfId="37"/>
    <cellStyle name="40% - 輔色4" xfId="38"/>
    <cellStyle name="40% - 輔色5" xfId="39"/>
    <cellStyle name="40% - 輔色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輔色1" xfId="47"/>
    <cellStyle name="60% - 輔色2" xfId="48"/>
    <cellStyle name="60% - 輔色3" xfId="49"/>
    <cellStyle name="60% - 輔色4" xfId="50"/>
    <cellStyle name="60% - 輔色5" xfId="51"/>
    <cellStyle name="60% - 輔色6" xfId="52"/>
    <cellStyle name="BROAD SCOPE" xfId="53"/>
    <cellStyle name="BROAD_SCOPE" xfId="54"/>
    <cellStyle name="Comma(0)" xfId="55"/>
    <cellStyle name="Comma(1)" xfId="56"/>
    <cellStyle name="Comma_laroux" xfId="57"/>
    <cellStyle name="Comma0" xfId="58"/>
    <cellStyle name="Currency [0]_CCOCPX" xfId="59"/>
    <cellStyle name="Currency_CCOCPX" xfId="60"/>
    <cellStyle name="Currency0" xfId="61"/>
    <cellStyle name="Date" xfId="62"/>
    <cellStyle name="Fixed" xfId="63"/>
    <cellStyle name="Grey" xfId="64"/>
    <cellStyle name="Heading 1" xfId="65"/>
    <cellStyle name="Heading 2" xfId="66"/>
    <cellStyle name="Input [yellow]" xfId="67"/>
    <cellStyle name="MEDIUM SCOPE" xfId="68"/>
    <cellStyle name="NARROW SCOPE" xfId="69"/>
    <cellStyle name="Normal - Style1" xfId="70"/>
    <cellStyle name="Normal_Capex" xfId="71"/>
    <cellStyle name="Percent [2]" xfId="72"/>
    <cellStyle name="Percent_pldt" xfId="73"/>
    <cellStyle name="Rate_1" xfId="74"/>
    <cellStyle name="Schedule" xfId="75"/>
    <cellStyle name="Total" xfId="76"/>
    <cellStyle name="一般 2" xfId="77"/>
    <cellStyle name="一般 4 2 2 2" xfId="78"/>
    <cellStyle name="一般_本體" xfId="79"/>
    <cellStyle name="一般_估價單" xfId="80"/>
    <cellStyle name="一般_雜項" xfId="81"/>
    <cellStyle name="Comma" xfId="82"/>
    <cellStyle name="千分位 2" xfId="83"/>
    <cellStyle name="Comma [0]" xfId="84"/>
    <cellStyle name="千分位[0] 2" xfId="85"/>
    <cellStyle name="Followed Hyperlink" xfId="86"/>
    <cellStyle name="中等" xfId="87"/>
    <cellStyle name="计算" xfId="88"/>
    <cellStyle name="汇总" xfId="89"/>
    <cellStyle name="合計" xfId="90"/>
    <cellStyle name="好" xfId="91"/>
    <cellStyle name="好_A棟" xfId="92"/>
    <cellStyle name="好_B棟" xfId="93"/>
    <cellStyle name="好_CD棟" xfId="94"/>
    <cellStyle name="好_EF棟" xfId="95"/>
    <cellStyle name="好_本體" xfId="96"/>
    <cellStyle name="好_估價單 " xfId="97"/>
    <cellStyle name="好_估價單 _1" xfId="98"/>
    <cellStyle name="好_標單" xfId="99"/>
    <cellStyle name="Percent" xfId="100"/>
    <cellStyle name="注释" xfId="101"/>
    <cellStyle name="附註" xfId="102"/>
    <cellStyle name="标题" xfId="103"/>
    <cellStyle name="标题 1" xfId="104"/>
    <cellStyle name="标题 2" xfId="105"/>
    <cellStyle name="标题 3" xfId="106"/>
    <cellStyle name="标题 4" xfId="107"/>
    <cellStyle name="計算方式" xfId="108"/>
    <cellStyle name="差" xfId="109"/>
    <cellStyle name="适中" xfId="110"/>
    <cellStyle name="检查单元格" xfId="111"/>
    <cellStyle name="Currency" xfId="112"/>
    <cellStyle name="Currency [0]" xfId="113"/>
    <cellStyle name="貨幣[0]" xfId="114"/>
    <cellStyle name="連結的儲存格" xfId="115"/>
    <cellStyle name="備註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Hyperlink" xfId="123"/>
    <cellStyle name="链接单元格" xfId="124"/>
    <cellStyle name="解释性文本" xfId="125"/>
    <cellStyle name="输入" xfId="126"/>
    <cellStyle name="输出" xfId="127"/>
    <cellStyle name="說明文字" xfId="128"/>
    <cellStyle name="輔色1" xfId="129"/>
    <cellStyle name="輔色2" xfId="130"/>
    <cellStyle name="輔色3" xfId="131"/>
    <cellStyle name="輔色4" xfId="132"/>
    <cellStyle name="輔色5" xfId="133"/>
    <cellStyle name="輔色6" xfId="134"/>
    <cellStyle name="標題" xfId="135"/>
    <cellStyle name="標題 1" xfId="136"/>
    <cellStyle name="標題 2" xfId="137"/>
    <cellStyle name="標題 3" xfId="138"/>
    <cellStyle name="標題 4" xfId="139"/>
    <cellStyle name="樣式 1" xfId="140"/>
    <cellStyle name="輸入" xfId="141"/>
    <cellStyle name="輸出" xfId="142"/>
    <cellStyle name="檢查儲存格" xfId="143"/>
    <cellStyle name="壞" xfId="144"/>
    <cellStyle name="壞_A棟" xfId="145"/>
    <cellStyle name="壞_B棟" xfId="146"/>
    <cellStyle name="壞_CD棟" xfId="147"/>
    <cellStyle name="壞_EF棟" xfId="148"/>
    <cellStyle name="壞_本體" xfId="149"/>
    <cellStyle name="壞_估價單 " xfId="150"/>
    <cellStyle name="警告文本" xfId="151"/>
    <cellStyle name="警告文字" xfId="152"/>
    <cellStyle name="쉼표 [0]_입찰품의(1229)" xfId="153"/>
    <cellStyle name="표준_2.basic fixture-prep.equipment" xfId="154"/>
  </cellStyles>
  <dxfs count="1">
    <dxf>
      <font>
        <color indexed="8"/>
      </font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tabSelected="1" view="pageBreakPreview" zoomScale="90" zoomScaleSheetLayoutView="90" zoomScalePageLayoutView="0" workbookViewId="0" topLeftCell="A1">
      <pane ySplit="1" topLeftCell="BM164" activePane="bottomLeft" state="frozen"/>
      <selection pane="topLeft" activeCell="A1" sqref="A1"/>
      <selection pane="bottomLeft" activeCell="G171" sqref="G171"/>
    </sheetView>
  </sheetViews>
  <sheetFormatPr defaultColWidth="9.00390625" defaultRowHeight="20.25" customHeight="1"/>
  <cols>
    <col min="1" max="1" width="5.625" style="40" customWidth="1"/>
    <col min="2" max="2" width="39.75390625" style="14" customWidth="1"/>
    <col min="3" max="3" width="5.625" style="9" customWidth="1"/>
    <col min="4" max="4" width="11.50390625" style="41" customWidth="1"/>
    <col min="5" max="5" width="10.125" style="42" customWidth="1"/>
    <col min="6" max="6" width="13.50390625" style="43" customWidth="1"/>
    <col min="7" max="7" width="29.875" style="14" customWidth="1"/>
    <col min="8" max="8" width="11.75390625" style="8" hidden="1" customWidth="1"/>
    <col min="9" max="9" width="10.625" style="13" customWidth="1"/>
    <col min="10" max="11" width="12.625" style="13" customWidth="1"/>
    <col min="12" max="12" width="15.625" style="14" customWidth="1"/>
    <col min="13" max="13" width="9.00390625" style="8" customWidth="1"/>
    <col min="14" max="16384" width="9.00390625" style="14" customWidth="1"/>
  </cols>
  <sheetData>
    <row r="1" spans="1:13" s="9" customFormat="1" ht="20.25" customHeight="1">
      <c r="A1" s="4" t="s">
        <v>5</v>
      </c>
      <c r="B1" s="5" t="s">
        <v>6</v>
      </c>
      <c r="C1" s="5" t="s">
        <v>7</v>
      </c>
      <c r="D1" s="6" t="s">
        <v>26</v>
      </c>
      <c r="E1" s="7" t="s">
        <v>27</v>
      </c>
      <c r="F1" s="7" t="s">
        <v>28</v>
      </c>
      <c r="G1" s="5" t="s">
        <v>29</v>
      </c>
      <c r="H1" s="8"/>
      <c r="M1" s="8"/>
    </row>
    <row r="2" spans="1:7" ht="20.25" customHeight="1">
      <c r="A2" s="1" t="s">
        <v>14</v>
      </c>
      <c r="B2" s="2" t="s">
        <v>15</v>
      </c>
      <c r="C2" s="1"/>
      <c r="D2" s="10"/>
      <c r="E2" s="3"/>
      <c r="F2" s="11"/>
      <c r="G2" s="12"/>
    </row>
    <row r="3" spans="1:7" ht="20.25" customHeight="1">
      <c r="A3" s="1" t="s">
        <v>9</v>
      </c>
      <c r="B3" s="2" t="s">
        <v>10</v>
      </c>
      <c r="C3" s="1" t="s">
        <v>8</v>
      </c>
      <c r="D3" s="10">
        <v>1</v>
      </c>
      <c r="E3" s="3"/>
      <c r="F3" s="11"/>
      <c r="G3" s="12"/>
    </row>
    <row r="4" spans="1:7" ht="20.25" customHeight="1">
      <c r="A4" s="1" t="s">
        <v>30</v>
      </c>
      <c r="B4" s="2" t="s">
        <v>31</v>
      </c>
      <c r="C4" s="1" t="s">
        <v>8</v>
      </c>
      <c r="D4" s="10">
        <v>1</v>
      </c>
      <c r="E4" s="3"/>
      <c r="F4" s="11"/>
      <c r="G4" s="12"/>
    </row>
    <row r="5" spans="1:7" ht="20.25" customHeight="1">
      <c r="A5" s="1" t="s">
        <v>32</v>
      </c>
      <c r="B5" s="2" t="s">
        <v>33</v>
      </c>
      <c r="C5" s="1" t="s">
        <v>8</v>
      </c>
      <c r="D5" s="10">
        <v>1</v>
      </c>
      <c r="E5" s="3"/>
      <c r="F5" s="11"/>
      <c r="G5" s="12"/>
    </row>
    <row r="6" spans="1:7" ht="20.25" customHeight="1">
      <c r="A6" s="1" t="s">
        <v>13</v>
      </c>
      <c r="B6" s="2" t="s">
        <v>49</v>
      </c>
      <c r="C6" s="1" t="s">
        <v>8</v>
      </c>
      <c r="D6" s="10">
        <v>1</v>
      </c>
      <c r="E6" s="3"/>
      <c r="F6" s="11"/>
      <c r="G6" s="12"/>
    </row>
    <row r="7" spans="1:7" ht="20.25" customHeight="1">
      <c r="A7" s="1" t="s">
        <v>23</v>
      </c>
      <c r="B7" s="2" t="s">
        <v>50</v>
      </c>
      <c r="C7" s="1" t="s">
        <v>8</v>
      </c>
      <c r="D7" s="10">
        <v>1</v>
      </c>
      <c r="E7" s="3"/>
      <c r="F7" s="11"/>
      <c r="G7" s="12"/>
    </row>
    <row r="8" spans="1:7" ht="20.25" customHeight="1">
      <c r="A8" s="1" t="s">
        <v>51</v>
      </c>
      <c r="B8" s="2" t="s">
        <v>52</v>
      </c>
      <c r="C8" s="1" t="s">
        <v>8</v>
      </c>
      <c r="D8" s="10">
        <v>1</v>
      </c>
      <c r="E8" s="3"/>
      <c r="F8" s="11"/>
      <c r="G8" s="12"/>
    </row>
    <row r="9" spans="1:7" ht="20.25" customHeight="1">
      <c r="A9" s="1" t="s">
        <v>53</v>
      </c>
      <c r="B9" s="2" t="s">
        <v>54</v>
      </c>
      <c r="C9" s="1" t="s">
        <v>8</v>
      </c>
      <c r="D9" s="10">
        <v>1</v>
      </c>
      <c r="E9" s="3"/>
      <c r="F9" s="11"/>
      <c r="G9" s="12"/>
    </row>
    <row r="10" spans="1:7" ht="20.25" customHeight="1">
      <c r="A10" s="1" t="s">
        <v>55</v>
      </c>
      <c r="B10" s="2" t="s">
        <v>56</v>
      </c>
      <c r="C10" s="1" t="s">
        <v>8</v>
      </c>
      <c r="D10" s="10">
        <v>1</v>
      </c>
      <c r="E10" s="3"/>
      <c r="F10" s="11"/>
      <c r="G10" s="12"/>
    </row>
    <row r="11" spans="1:7" ht="20.25" customHeight="1">
      <c r="A11" s="1" t="s">
        <v>57</v>
      </c>
      <c r="B11" s="2" t="s">
        <v>142</v>
      </c>
      <c r="C11" s="1" t="s">
        <v>8</v>
      </c>
      <c r="D11" s="10">
        <v>1</v>
      </c>
      <c r="E11" s="3"/>
      <c r="F11" s="11"/>
      <c r="G11" s="12"/>
    </row>
    <row r="12" spans="1:7" ht="20.25" customHeight="1">
      <c r="A12" s="1" t="s">
        <v>141</v>
      </c>
      <c r="B12" s="2" t="s">
        <v>305</v>
      </c>
      <c r="C12" s="1" t="s">
        <v>8</v>
      </c>
      <c r="D12" s="10">
        <v>1</v>
      </c>
      <c r="E12" s="3"/>
      <c r="F12" s="11"/>
      <c r="G12" s="12"/>
    </row>
    <row r="13" spans="1:7" ht="20.25" customHeight="1">
      <c r="A13" s="1"/>
      <c r="B13" s="2" t="s">
        <v>21</v>
      </c>
      <c r="C13" s="1"/>
      <c r="D13" s="10"/>
      <c r="E13" s="3"/>
      <c r="F13" s="11">
        <f>SUM(F3:F12)</f>
        <v>0</v>
      </c>
      <c r="G13" s="12"/>
    </row>
    <row r="14" spans="1:7" ht="20.25" customHeight="1">
      <c r="A14" s="1"/>
      <c r="B14" s="2"/>
      <c r="C14" s="1"/>
      <c r="D14" s="10"/>
      <c r="E14" s="3"/>
      <c r="F14" s="11"/>
      <c r="G14" s="12"/>
    </row>
    <row r="15" spans="1:7" ht="20.25" customHeight="1">
      <c r="A15" s="1"/>
      <c r="B15" s="2"/>
      <c r="C15" s="1"/>
      <c r="D15" s="10"/>
      <c r="E15" s="3"/>
      <c r="F15" s="11"/>
      <c r="G15" s="12"/>
    </row>
    <row r="16" spans="1:7" ht="20.25" customHeight="1">
      <c r="A16" s="1"/>
      <c r="B16" s="2"/>
      <c r="C16" s="1"/>
      <c r="D16" s="10"/>
      <c r="E16" s="3"/>
      <c r="F16" s="11"/>
      <c r="G16" s="12"/>
    </row>
    <row r="17" spans="1:7" ht="20.25" customHeight="1">
      <c r="A17" s="1" t="s">
        <v>34</v>
      </c>
      <c r="B17" s="2" t="s">
        <v>16</v>
      </c>
      <c r="C17" s="1"/>
      <c r="D17" s="10"/>
      <c r="E17" s="3"/>
      <c r="F17" s="11"/>
      <c r="G17" s="12"/>
    </row>
    <row r="18" spans="1:7" ht="20.25" customHeight="1">
      <c r="A18" s="1" t="s">
        <v>9</v>
      </c>
      <c r="B18" s="2" t="s">
        <v>17</v>
      </c>
      <c r="C18" s="1" t="s">
        <v>8</v>
      </c>
      <c r="D18" s="10">
        <v>1</v>
      </c>
      <c r="E18" s="3">
        <f>(F13+F15)*1/1000</f>
        <v>0</v>
      </c>
      <c r="F18" s="11">
        <f>D18*E18</f>
        <v>0</v>
      </c>
      <c r="G18" s="12"/>
    </row>
    <row r="19" spans="1:7" ht="20.25" customHeight="1">
      <c r="A19" s="1" t="s">
        <v>11</v>
      </c>
      <c r="B19" s="2" t="s">
        <v>18</v>
      </c>
      <c r="C19" s="1" t="s">
        <v>8</v>
      </c>
      <c r="D19" s="10">
        <v>1</v>
      </c>
      <c r="E19" s="3">
        <f>(F13+F15)*5/1000</f>
        <v>0</v>
      </c>
      <c r="F19" s="11">
        <f>D19*E19</f>
        <v>0</v>
      </c>
      <c r="G19" s="137" t="s">
        <v>961</v>
      </c>
    </row>
    <row r="20" spans="1:7" ht="20.25" customHeight="1">
      <c r="A20" s="1" t="s">
        <v>12</v>
      </c>
      <c r="B20" s="2" t="s">
        <v>19</v>
      </c>
      <c r="C20" s="1" t="s">
        <v>8</v>
      </c>
      <c r="D20" s="10">
        <v>1</v>
      </c>
      <c r="E20" s="3">
        <f>(F13+F15)*3/1000</f>
        <v>0</v>
      </c>
      <c r="F20" s="11">
        <f>D20*E20</f>
        <v>0</v>
      </c>
      <c r="G20" s="12"/>
    </row>
    <row r="21" spans="1:7" ht="20.25" customHeight="1">
      <c r="A21" s="1" t="s">
        <v>13</v>
      </c>
      <c r="B21" s="2" t="s">
        <v>967</v>
      </c>
      <c r="C21" s="1" t="s">
        <v>8</v>
      </c>
      <c r="D21" s="10">
        <v>1</v>
      </c>
      <c r="E21" s="3">
        <f>(F13+F15)*5/100</f>
        <v>0</v>
      </c>
      <c r="F21" s="11">
        <f>D21*E21</f>
        <v>0</v>
      </c>
      <c r="G21" s="12"/>
    </row>
    <row r="22" spans="1:7" ht="20.25" customHeight="1">
      <c r="A22" s="1" t="s">
        <v>23</v>
      </c>
      <c r="B22" s="2" t="s">
        <v>968</v>
      </c>
      <c r="C22" s="1" t="s">
        <v>8</v>
      </c>
      <c r="D22" s="10">
        <v>1</v>
      </c>
      <c r="E22" s="3">
        <f>(F13+F15)*12/100</f>
        <v>0</v>
      </c>
      <c r="F22" s="11">
        <f>D22*E22</f>
        <v>0</v>
      </c>
      <c r="G22" s="12"/>
    </row>
    <row r="23" spans="1:7" ht="20.25" customHeight="1">
      <c r="A23" s="1"/>
      <c r="B23" s="2" t="s">
        <v>969</v>
      </c>
      <c r="C23" s="1"/>
      <c r="D23" s="10"/>
      <c r="E23" s="3"/>
      <c r="F23" s="11">
        <f>SUM(F18:F22)</f>
        <v>0</v>
      </c>
      <c r="G23" s="12"/>
    </row>
    <row r="24" spans="1:7" ht="20.25" customHeight="1">
      <c r="A24" s="1"/>
      <c r="B24" s="2" t="s">
        <v>970</v>
      </c>
      <c r="C24" s="1"/>
      <c r="D24" s="10"/>
      <c r="E24" s="3"/>
      <c r="F24" s="11">
        <f>F13+F15+F23</f>
        <v>0</v>
      </c>
      <c r="G24" s="12"/>
    </row>
    <row r="25" spans="1:7" ht="20.25" customHeight="1">
      <c r="A25" s="1"/>
      <c r="B25" s="2"/>
      <c r="C25" s="1"/>
      <c r="D25" s="10"/>
      <c r="E25" s="3"/>
      <c r="F25" s="11"/>
      <c r="G25" s="12"/>
    </row>
    <row r="26" spans="1:7" ht="20.25" customHeight="1">
      <c r="A26" s="1"/>
      <c r="B26" s="2"/>
      <c r="C26" s="1"/>
      <c r="D26" s="10"/>
      <c r="E26" s="3"/>
      <c r="F26" s="11"/>
      <c r="G26" s="12"/>
    </row>
    <row r="27" spans="1:7" ht="20.25" customHeight="1">
      <c r="A27" s="1"/>
      <c r="B27" s="2"/>
      <c r="C27" s="1"/>
      <c r="D27" s="10"/>
      <c r="E27" s="3"/>
      <c r="F27" s="11"/>
      <c r="G27" s="12"/>
    </row>
    <row r="28" spans="1:7" ht="20.25" customHeight="1">
      <c r="A28" s="1"/>
      <c r="B28" s="2"/>
      <c r="C28" s="1"/>
      <c r="D28" s="10"/>
      <c r="E28" s="3"/>
      <c r="F28" s="11"/>
      <c r="G28" s="12"/>
    </row>
    <row r="29" spans="1:7" ht="20.25" customHeight="1">
      <c r="A29" s="1"/>
      <c r="B29" s="2"/>
      <c r="C29" s="1"/>
      <c r="D29" s="10"/>
      <c r="E29" s="3"/>
      <c r="F29" s="11"/>
      <c r="G29" s="12"/>
    </row>
    <row r="30" spans="1:7" ht="20.25" customHeight="1">
      <c r="A30" s="1"/>
      <c r="B30" s="2"/>
      <c r="C30" s="1"/>
      <c r="D30" s="10"/>
      <c r="E30" s="3"/>
      <c r="F30" s="11"/>
      <c r="G30" s="12"/>
    </row>
    <row r="31" spans="1:7" ht="20.25" customHeight="1">
      <c r="A31" s="1"/>
      <c r="B31" s="2"/>
      <c r="C31" s="1"/>
      <c r="D31" s="10"/>
      <c r="E31" s="3"/>
      <c r="F31" s="11"/>
      <c r="G31" s="12"/>
    </row>
    <row r="32" spans="1:7" ht="20.25" customHeight="1">
      <c r="A32" s="1"/>
      <c r="B32" s="2"/>
      <c r="C32" s="1"/>
      <c r="D32" s="10"/>
      <c r="E32" s="3"/>
      <c r="F32" s="11"/>
      <c r="G32" s="12"/>
    </row>
    <row r="33" spans="1:7" ht="20.25" customHeight="1">
      <c r="A33" s="1"/>
      <c r="B33" s="2"/>
      <c r="C33" s="1"/>
      <c r="D33" s="10"/>
      <c r="E33" s="3"/>
      <c r="F33" s="11"/>
      <c r="G33" s="12"/>
    </row>
    <row r="34" spans="1:7" ht="20.25" customHeight="1">
      <c r="A34" s="1"/>
      <c r="B34" s="2"/>
      <c r="C34" s="1"/>
      <c r="D34" s="10"/>
      <c r="E34" s="3"/>
      <c r="F34" s="11"/>
      <c r="G34" s="12"/>
    </row>
    <row r="35" spans="1:7" ht="20.25" customHeight="1">
      <c r="A35" s="1"/>
      <c r="B35" s="2"/>
      <c r="C35" s="1"/>
      <c r="D35" s="10"/>
      <c r="E35" s="3"/>
      <c r="F35" s="11"/>
      <c r="G35" s="12"/>
    </row>
    <row r="36" spans="1:7" ht="20.25" customHeight="1">
      <c r="A36" s="1"/>
      <c r="B36" s="2"/>
      <c r="C36" s="1"/>
      <c r="D36" s="10"/>
      <c r="E36" s="3"/>
      <c r="F36" s="11"/>
      <c r="G36" s="12"/>
    </row>
    <row r="37" spans="1:7" ht="20.25" customHeight="1">
      <c r="A37" s="1"/>
      <c r="B37" s="2"/>
      <c r="C37" s="1"/>
      <c r="D37" s="10"/>
      <c r="E37" s="3"/>
      <c r="F37" s="11"/>
      <c r="G37" s="12"/>
    </row>
    <row r="38" spans="1:7" ht="20.25" customHeight="1">
      <c r="A38" s="1" t="s">
        <v>14</v>
      </c>
      <c r="B38" s="2" t="s">
        <v>15</v>
      </c>
      <c r="C38" s="1"/>
      <c r="D38" s="10"/>
      <c r="E38" s="3"/>
      <c r="F38" s="11"/>
      <c r="G38" s="12"/>
    </row>
    <row r="39" spans="1:7" ht="20.25" customHeight="1">
      <c r="A39" s="15" t="s">
        <v>9</v>
      </c>
      <c r="B39" s="16" t="s">
        <v>10</v>
      </c>
      <c r="C39" s="15"/>
      <c r="D39" s="17"/>
      <c r="E39" s="18"/>
      <c r="F39" s="19"/>
      <c r="G39" s="20"/>
    </row>
    <row r="40" spans="1:8" ht="20.25" customHeight="1">
      <c r="A40" s="1">
        <v>1</v>
      </c>
      <c r="B40" s="2" t="s">
        <v>241</v>
      </c>
      <c r="C40" s="1" t="s">
        <v>8</v>
      </c>
      <c r="D40" s="10">
        <v>1</v>
      </c>
      <c r="E40" s="3"/>
      <c r="F40" s="11">
        <f>D40*E40</f>
        <v>0</v>
      </c>
      <c r="G40" s="46" t="s">
        <v>461</v>
      </c>
      <c r="H40" s="8" t="e">
        <f>SUMIF(#REF!,'標單'!B40,#REF!)</f>
        <v>#REF!</v>
      </c>
    </row>
    <row r="41" spans="1:8" ht="20.25" customHeight="1">
      <c r="A41" s="1">
        <v>2</v>
      </c>
      <c r="B41" s="2" t="s">
        <v>60</v>
      </c>
      <c r="C41" s="1" t="s">
        <v>8</v>
      </c>
      <c r="D41" s="10">
        <v>1</v>
      </c>
      <c r="E41" s="3"/>
      <c r="F41" s="11">
        <f aca="true" t="shared" si="0" ref="F41:F65">D41*E41</f>
        <v>0</v>
      </c>
      <c r="G41" s="12"/>
      <c r="H41" s="8" t="e">
        <f>SUMIF(#REF!,'標單'!B41,#REF!)</f>
        <v>#REF!</v>
      </c>
    </row>
    <row r="42" spans="1:8" ht="20.25" customHeight="1">
      <c r="A42" s="1">
        <v>3</v>
      </c>
      <c r="B42" s="2" t="s">
        <v>61</v>
      </c>
      <c r="C42" s="1" t="s">
        <v>24</v>
      </c>
      <c r="D42" s="10">
        <v>226.61030000000002</v>
      </c>
      <c r="E42" s="3"/>
      <c r="F42" s="11">
        <f t="shared" si="0"/>
        <v>0</v>
      </c>
      <c r="G42" s="12"/>
      <c r="H42" s="8" t="e">
        <f>SUMIF(#REF!,'標單'!B42,#REF!)</f>
        <v>#REF!</v>
      </c>
    </row>
    <row r="43" spans="1:8" ht="20.25" customHeight="1">
      <c r="A43" s="1">
        <v>4</v>
      </c>
      <c r="B43" s="2" t="s">
        <v>62</v>
      </c>
      <c r="C43" s="1" t="s">
        <v>8</v>
      </c>
      <c r="D43" s="10">
        <v>1</v>
      </c>
      <c r="E43" s="3"/>
      <c r="F43" s="11">
        <f t="shared" si="0"/>
        <v>0</v>
      </c>
      <c r="G43" s="12"/>
      <c r="H43" s="8" t="e">
        <f>SUMIF(#REF!,'標單'!B43,#REF!)</f>
        <v>#REF!</v>
      </c>
    </row>
    <row r="44" spans="1:8" ht="20.25" customHeight="1">
      <c r="A44" s="1">
        <v>5</v>
      </c>
      <c r="B44" s="2" t="s">
        <v>63</v>
      </c>
      <c r="C44" s="1" t="s">
        <v>8</v>
      </c>
      <c r="D44" s="10">
        <v>1</v>
      </c>
      <c r="E44" s="3"/>
      <c r="F44" s="11">
        <f t="shared" si="0"/>
        <v>0</v>
      </c>
      <c r="G44" s="12"/>
      <c r="H44" s="8" t="e">
        <f>SUMIF(#REF!,'標單'!B44,#REF!)</f>
        <v>#REF!</v>
      </c>
    </row>
    <row r="45" spans="1:8" ht="20.25" customHeight="1">
      <c r="A45" s="1">
        <v>6</v>
      </c>
      <c r="B45" s="2" t="s">
        <v>64</v>
      </c>
      <c r="C45" s="1" t="s">
        <v>8</v>
      </c>
      <c r="D45" s="10">
        <v>1</v>
      </c>
      <c r="E45" s="3"/>
      <c r="F45" s="11">
        <f t="shared" si="0"/>
        <v>0</v>
      </c>
      <c r="G45" s="12"/>
      <c r="H45" s="8" t="e">
        <f>SUMIF(#REF!,'標單'!B45,#REF!)</f>
        <v>#REF!</v>
      </c>
    </row>
    <row r="46" spans="1:8" ht="20.25" customHeight="1">
      <c r="A46" s="1">
        <v>7</v>
      </c>
      <c r="B46" s="2" t="s">
        <v>139</v>
      </c>
      <c r="C46" s="1" t="s">
        <v>20</v>
      </c>
      <c r="D46" s="10">
        <v>7</v>
      </c>
      <c r="E46" s="3"/>
      <c r="F46" s="11">
        <f t="shared" si="0"/>
        <v>0</v>
      </c>
      <c r="G46" s="12"/>
      <c r="H46" s="8" t="e">
        <f>SUMIF(#REF!,'標單'!B46,#REF!)</f>
        <v>#REF!</v>
      </c>
    </row>
    <row r="47" spans="1:8" ht="20.25" customHeight="1">
      <c r="A47" s="1">
        <v>8</v>
      </c>
      <c r="B47" s="2" t="s">
        <v>65</v>
      </c>
      <c r="C47" s="1" t="s">
        <v>66</v>
      </c>
      <c r="D47" s="10">
        <v>7</v>
      </c>
      <c r="E47" s="3"/>
      <c r="F47" s="11">
        <f t="shared" si="0"/>
        <v>0</v>
      </c>
      <c r="G47" s="12"/>
      <c r="H47" s="8" t="e">
        <f>SUMIF(#REF!,'標單'!B47,#REF!)</f>
        <v>#REF!</v>
      </c>
    </row>
    <row r="48" spans="1:8" ht="20.25" customHeight="1">
      <c r="A48" s="1">
        <v>9</v>
      </c>
      <c r="B48" s="2" t="s">
        <v>67</v>
      </c>
      <c r="C48" s="1" t="s">
        <v>8</v>
      </c>
      <c r="D48" s="10">
        <v>1</v>
      </c>
      <c r="E48" s="3"/>
      <c r="F48" s="11">
        <f t="shared" si="0"/>
        <v>0</v>
      </c>
      <c r="G48" s="12"/>
      <c r="H48" s="8" t="e">
        <f>SUMIF(#REF!,'標單'!B48,#REF!)</f>
        <v>#REF!</v>
      </c>
    </row>
    <row r="49" spans="1:8" ht="20.25" customHeight="1">
      <c r="A49" s="1">
        <v>10</v>
      </c>
      <c r="B49" s="2" t="s">
        <v>68</v>
      </c>
      <c r="C49" s="1" t="s">
        <v>8</v>
      </c>
      <c r="D49" s="10">
        <v>1</v>
      </c>
      <c r="E49" s="3"/>
      <c r="F49" s="11">
        <f t="shared" si="0"/>
        <v>0</v>
      </c>
      <c r="G49" s="12"/>
      <c r="H49" s="8" t="e">
        <f>SUMIF(#REF!,'標單'!B49,#REF!)</f>
        <v>#REF!</v>
      </c>
    </row>
    <row r="50" spans="1:8" ht="20.25" customHeight="1">
      <c r="A50" s="1">
        <v>11</v>
      </c>
      <c r="B50" s="2" t="s">
        <v>69</v>
      </c>
      <c r="C50" s="1" t="s">
        <v>8</v>
      </c>
      <c r="D50" s="10">
        <v>1</v>
      </c>
      <c r="E50" s="3"/>
      <c r="F50" s="11">
        <f t="shared" si="0"/>
        <v>0</v>
      </c>
      <c r="G50" s="12"/>
      <c r="H50" s="8" t="e">
        <f>SUMIF(#REF!,'標單'!B50,#REF!)</f>
        <v>#REF!</v>
      </c>
    </row>
    <row r="51" spans="1:8" ht="20.25" customHeight="1">
      <c r="A51" s="1">
        <v>12</v>
      </c>
      <c r="B51" s="2" t="s">
        <v>70</v>
      </c>
      <c r="C51" s="1" t="s">
        <v>8</v>
      </c>
      <c r="D51" s="10">
        <v>1</v>
      </c>
      <c r="E51" s="3"/>
      <c r="F51" s="11">
        <f t="shared" si="0"/>
        <v>0</v>
      </c>
      <c r="G51" s="12"/>
      <c r="H51" s="8" t="e">
        <f>SUMIF(#REF!,'標單'!B51,#REF!)</f>
        <v>#REF!</v>
      </c>
    </row>
    <row r="52" spans="1:8" ht="20.25" customHeight="1">
      <c r="A52" s="1">
        <v>13</v>
      </c>
      <c r="B52" s="2" t="s">
        <v>71</v>
      </c>
      <c r="C52" s="1" t="s">
        <v>8</v>
      </c>
      <c r="D52" s="10">
        <v>1</v>
      </c>
      <c r="E52" s="3"/>
      <c r="F52" s="11">
        <f t="shared" si="0"/>
        <v>0</v>
      </c>
      <c r="G52" s="12"/>
      <c r="H52" s="8" t="e">
        <f>SUMIF(#REF!,'標單'!B52,#REF!)</f>
        <v>#REF!</v>
      </c>
    </row>
    <row r="53" spans="1:8" ht="20.25" customHeight="1">
      <c r="A53" s="1">
        <v>14</v>
      </c>
      <c r="B53" s="2" t="s">
        <v>72</v>
      </c>
      <c r="C53" s="1" t="s">
        <v>8</v>
      </c>
      <c r="D53" s="10">
        <v>1</v>
      </c>
      <c r="E53" s="3"/>
      <c r="F53" s="11">
        <f t="shared" si="0"/>
        <v>0</v>
      </c>
      <c r="G53" s="12"/>
      <c r="H53" s="8" t="e">
        <f>SUMIF(#REF!,'標單'!B53,#REF!)</f>
        <v>#REF!</v>
      </c>
    </row>
    <row r="54" spans="1:8" ht="20.25" customHeight="1">
      <c r="A54" s="1">
        <v>15</v>
      </c>
      <c r="B54" s="2" t="s">
        <v>73</v>
      </c>
      <c r="C54" s="1" t="s">
        <v>74</v>
      </c>
      <c r="D54" s="10">
        <v>1</v>
      </c>
      <c r="E54" s="3"/>
      <c r="F54" s="11">
        <f t="shared" si="0"/>
        <v>0</v>
      </c>
      <c r="G54" s="12"/>
      <c r="H54" s="8" t="e">
        <f>SUMIF(#REF!,'標單'!B54,#REF!)</f>
        <v>#REF!</v>
      </c>
    </row>
    <row r="55" spans="1:8" ht="20.25" customHeight="1">
      <c r="A55" s="1">
        <v>16</v>
      </c>
      <c r="B55" s="2" t="s">
        <v>75</v>
      </c>
      <c r="C55" s="1" t="s">
        <v>74</v>
      </c>
      <c r="D55" s="10">
        <v>1</v>
      </c>
      <c r="E55" s="3"/>
      <c r="F55" s="11">
        <f t="shared" si="0"/>
        <v>0</v>
      </c>
      <c r="G55" s="12"/>
      <c r="H55" s="8" t="e">
        <f>SUMIF(#REF!,'標單'!B55,#REF!)</f>
        <v>#REF!</v>
      </c>
    </row>
    <row r="56" spans="1:8" ht="20.25" customHeight="1">
      <c r="A56" s="1">
        <v>17</v>
      </c>
      <c r="B56" s="2" t="s">
        <v>76</v>
      </c>
      <c r="C56" s="1" t="s">
        <v>8</v>
      </c>
      <c r="D56" s="10">
        <v>1</v>
      </c>
      <c r="E56" s="3"/>
      <c r="F56" s="11">
        <f t="shared" si="0"/>
        <v>0</v>
      </c>
      <c r="G56" s="12"/>
      <c r="H56" s="8" t="e">
        <f>SUMIF(#REF!,'標單'!B56,#REF!)</f>
        <v>#REF!</v>
      </c>
    </row>
    <row r="57" spans="1:8" ht="20.25" customHeight="1">
      <c r="A57" s="1">
        <v>18</v>
      </c>
      <c r="B57" s="2" t="s">
        <v>77</v>
      </c>
      <c r="C57" s="1" t="s">
        <v>8</v>
      </c>
      <c r="D57" s="10">
        <v>1</v>
      </c>
      <c r="E57" s="3"/>
      <c r="F57" s="11">
        <f t="shared" si="0"/>
        <v>0</v>
      </c>
      <c r="G57" s="12"/>
      <c r="H57" s="8" t="e">
        <f>SUMIF(#REF!,'標單'!B57,#REF!)</f>
        <v>#REF!</v>
      </c>
    </row>
    <row r="58" spans="1:8" ht="20.25" customHeight="1">
      <c r="A58" s="1">
        <v>19</v>
      </c>
      <c r="B58" s="2" t="s">
        <v>78</v>
      </c>
      <c r="C58" s="1" t="s">
        <v>8</v>
      </c>
      <c r="D58" s="10">
        <v>1</v>
      </c>
      <c r="E58" s="3"/>
      <c r="F58" s="11">
        <f t="shared" si="0"/>
        <v>0</v>
      </c>
      <c r="G58" s="12"/>
      <c r="H58" s="8" t="e">
        <f>SUMIF(#REF!,'標單'!B58,#REF!)</f>
        <v>#REF!</v>
      </c>
    </row>
    <row r="59" spans="1:8" ht="20.25" customHeight="1">
      <c r="A59" s="1">
        <v>20</v>
      </c>
      <c r="B59" s="2" t="s">
        <v>79</v>
      </c>
      <c r="C59" s="1" t="s">
        <v>24</v>
      </c>
      <c r="D59" s="10">
        <v>51.912</v>
      </c>
      <c r="E59" s="3"/>
      <c r="F59" s="11">
        <f t="shared" si="0"/>
        <v>0</v>
      </c>
      <c r="G59" s="12"/>
      <c r="H59" s="8" t="e">
        <f>SUMIF(#REF!,'標單'!B59,#REF!)</f>
        <v>#REF!</v>
      </c>
    </row>
    <row r="60" spans="1:8" ht="20.25" customHeight="1">
      <c r="A60" s="1">
        <v>21</v>
      </c>
      <c r="B60" s="2" t="s">
        <v>80</v>
      </c>
      <c r="C60" s="1" t="s">
        <v>8</v>
      </c>
      <c r="D60" s="10">
        <v>1</v>
      </c>
      <c r="E60" s="3"/>
      <c r="F60" s="11">
        <f t="shared" si="0"/>
        <v>0</v>
      </c>
      <c r="G60" s="12"/>
      <c r="H60" s="8" t="e">
        <f>SUMIF(#REF!,'標單'!B60,#REF!)</f>
        <v>#REF!</v>
      </c>
    </row>
    <row r="61" spans="1:8" ht="20.25" customHeight="1">
      <c r="A61" s="1">
        <v>22</v>
      </c>
      <c r="B61" s="2" t="s">
        <v>81</v>
      </c>
      <c r="C61" s="1" t="s">
        <v>8</v>
      </c>
      <c r="D61" s="10">
        <v>1</v>
      </c>
      <c r="E61" s="3"/>
      <c r="F61" s="11">
        <f t="shared" si="0"/>
        <v>0</v>
      </c>
      <c r="G61" s="12"/>
      <c r="H61" s="8" t="e">
        <f>SUMIF(#REF!,'標單'!B61,#REF!)</f>
        <v>#REF!</v>
      </c>
    </row>
    <row r="62" spans="1:8" ht="20.25" customHeight="1">
      <c r="A62" s="1">
        <v>23</v>
      </c>
      <c r="B62" s="2" t="s">
        <v>82</v>
      </c>
      <c r="C62" s="1" t="s">
        <v>8</v>
      </c>
      <c r="D62" s="10">
        <v>1</v>
      </c>
      <c r="E62" s="3"/>
      <c r="F62" s="11">
        <f t="shared" si="0"/>
        <v>0</v>
      </c>
      <c r="G62" s="12"/>
      <c r="H62" s="8" t="e">
        <f>SUMIF(#REF!,'標單'!B62,#REF!)</f>
        <v>#REF!</v>
      </c>
    </row>
    <row r="63" spans="1:8" ht="33">
      <c r="A63" s="1">
        <v>24</v>
      </c>
      <c r="B63" s="21" t="s">
        <v>109</v>
      </c>
      <c r="C63" s="1" t="s">
        <v>8</v>
      </c>
      <c r="D63" s="10">
        <v>1</v>
      </c>
      <c r="E63" s="3"/>
      <c r="F63" s="11">
        <f t="shared" si="0"/>
        <v>0</v>
      </c>
      <c r="G63" s="12"/>
      <c r="H63" s="8" t="e">
        <f>SUMIF(#REF!,'標單'!B63,#REF!)</f>
        <v>#REF!</v>
      </c>
    </row>
    <row r="64" spans="1:7" ht="16.5">
      <c r="A64" s="1">
        <v>25</v>
      </c>
      <c r="B64" s="21" t="s">
        <v>455</v>
      </c>
      <c r="C64" s="1" t="s">
        <v>8</v>
      </c>
      <c r="D64" s="10">
        <v>1</v>
      </c>
      <c r="E64" s="3"/>
      <c r="F64" s="11">
        <f t="shared" si="0"/>
        <v>0</v>
      </c>
      <c r="G64" s="12"/>
    </row>
    <row r="65" spans="1:7" ht="16.5">
      <c r="A65" s="1">
        <v>26</v>
      </c>
      <c r="B65" s="21" t="s">
        <v>962</v>
      </c>
      <c r="C65" s="1" t="s">
        <v>8</v>
      </c>
      <c r="D65" s="10">
        <v>1</v>
      </c>
      <c r="E65" s="3"/>
      <c r="F65" s="11">
        <f t="shared" si="0"/>
        <v>0</v>
      </c>
      <c r="G65" s="12" t="s">
        <v>963</v>
      </c>
    </row>
    <row r="66" spans="1:7" ht="20.25" customHeight="1">
      <c r="A66" s="1"/>
      <c r="B66" s="2" t="s">
        <v>21</v>
      </c>
      <c r="C66" s="1"/>
      <c r="D66" s="10"/>
      <c r="E66" s="3"/>
      <c r="F66" s="11">
        <f>SUM(F40:F64)</f>
        <v>0</v>
      </c>
      <c r="G66" s="12"/>
    </row>
    <row r="67" spans="1:7" ht="20.25" customHeight="1">
      <c r="A67" s="1"/>
      <c r="B67" s="2"/>
      <c r="C67" s="1"/>
      <c r="D67" s="10"/>
      <c r="E67" s="3"/>
      <c r="F67" s="11"/>
      <c r="G67" s="12"/>
    </row>
    <row r="68" spans="1:7" ht="20.25" customHeight="1">
      <c r="A68" s="1"/>
      <c r="B68" s="2"/>
      <c r="C68" s="1"/>
      <c r="D68" s="10"/>
      <c r="E68" s="3"/>
      <c r="F68" s="11"/>
      <c r="G68" s="12"/>
    </row>
    <row r="69" spans="1:7" ht="20.25" customHeight="1">
      <c r="A69" s="1"/>
      <c r="B69" s="2"/>
      <c r="C69" s="1"/>
      <c r="D69" s="10"/>
      <c r="E69" s="3"/>
      <c r="F69" s="11"/>
      <c r="G69" s="12"/>
    </row>
    <row r="70" spans="1:7" ht="20.25" customHeight="1">
      <c r="A70" s="1"/>
      <c r="B70" s="2"/>
      <c r="C70" s="1"/>
      <c r="D70" s="10"/>
      <c r="E70" s="3"/>
      <c r="F70" s="11"/>
      <c r="G70" s="12"/>
    </row>
    <row r="71" spans="1:7" ht="20.25" customHeight="1">
      <c r="A71" s="1"/>
      <c r="B71" s="2"/>
      <c r="C71" s="1"/>
      <c r="D71" s="10"/>
      <c r="E71" s="3"/>
      <c r="F71" s="11"/>
      <c r="G71" s="12"/>
    </row>
    <row r="72" spans="1:7" ht="20.25" customHeight="1">
      <c r="A72" s="1"/>
      <c r="B72" s="2"/>
      <c r="C72" s="1"/>
      <c r="D72" s="10"/>
      <c r="E72" s="3"/>
      <c r="F72" s="11"/>
      <c r="G72" s="12"/>
    </row>
    <row r="73" spans="1:7" ht="20.25" customHeight="1">
      <c r="A73" s="1"/>
      <c r="B73" s="2"/>
      <c r="C73" s="1"/>
      <c r="D73" s="10"/>
      <c r="E73" s="3"/>
      <c r="F73" s="11"/>
      <c r="G73" s="12"/>
    </row>
    <row r="74" spans="1:7" ht="20.25" customHeight="1">
      <c r="A74" s="1"/>
      <c r="B74" s="2"/>
      <c r="C74" s="1"/>
      <c r="D74" s="10"/>
      <c r="E74" s="3"/>
      <c r="F74" s="11"/>
      <c r="G74" s="12"/>
    </row>
    <row r="75" spans="1:7" ht="20.25" customHeight="1">
      <c r="A75" s="1"/>
      <c r="B75" s="2"/>
      <c r="C75" s="1"/>
      <c r="D75" s="10"/>
      <c r="E75" s="3"/>
      <c r="F75" s="11"/>
      <c r="G75" s="12"/>
    </row>
    <row r="76" spans="1:7" ht="20.25" customHeight="1">
      <c r="A76" s="22" t="s">
        <v>242</v>
      </c>
      <c r="B76" s="23" t="s">
        <v>243</v>
      </c>
      <c r="C76" s="22"/>
      <c r="D76" s="24"/>
      <c r="E76" s="25"/>
      <c r="F76" s="19"/>
      <c r="G76" s="26"/>
    </row>
    <row r="77" spans="1:8" ht="20.25" customHeight="1">
      <c r="A77" s="1">
        <v>1</v>
      </c>
      <c r="B77" s="48" t="s">
        <v>83</v>
      </c>
      <c r="C77" s="1" t="s">
        <v>8</v>
      </c>
      <c r="D77" s="10">
        <v>1</v>
      </c>
      <c r="E77" s="3"/>
      <c r="F77" s="11">
        <f>D77*E77</f>
        <v>0</v>
      </c>
      <c r="G77" s="12"/>
      <c r="H77" s="8" t="e">
        <f>SUMIF(#REF!,'標單'!B77,#REF!)</f>
        <v>#REF!</v>
      </c>
    </row>
    <row r="78" spans="1:8" ht="20.25" customHeight="1">
      <c r="A78" s="1">
        <v>2</v>
      </c>
      <c r="B78" s="49" t="s">
        <v>84</v>
      </c>
      <c r="C78" s="1" t="s">
        <v>8</v>
      </c>
      <c r="D78" s="10">
        <v>1</v>
      </c>
      <c r="E78" s="3"/>
      <c r="F78" s="11">
        <f aca="true" t="shared" si="1" ref="F78:F101">D78*E78</f>
        <v>0</v>
      </c>
      <c r="G78" s="12"/>
      <c r="H78" s="8" t="e">
        <f>SUMIF(#REF!,'標單'!B78,#REF!)</f>
        <v>#REF!</v>
      </c>
    </row>
    <row r="79" spans="1:8" ht="20.25" customHeight="1">
      <c r="A79" s="1">
        <v>3</v>
      </c>
      <c r="B79" s="49" t="s">
        <v>85</v>
      </c>
      <c r="C79" s="1" t="s">
        <v>8</v>
      </c>
      <c r="D79" s="10">
        <v>1</v>
      </c>
      <c r="E79" s="3"/>
      <c r="F79" s="11">
        <f t="shared" si="1"/>
        <v>0</v>
      </c>
      <c r="G79" s="12"/>
      <c r="H79" s="8" t="e">
        <f>SUMIF(#REF!,'標單'!B79,#REF!)</f>
        <v>#REF!</v>
      </c>
    </row>
    <row r="80" spans="1:8" ht="20.25" customHeight="1">
      <c r="A80" s="1">
        <v>4</v>
      </c>
      <c r="B80" s="49" t="s">
        <v>86</v>
      </c>
      <c r="C80" s="1" t="s">
        <v>8</v>
      </c>
      <c r="D80" s="10">
        <v>1</v>
      </c>
      <c r="E80" s="3"/>
      <c r="F80" s="11">
        <f t="shared" si="1"/>
        <v>0</v>
      </c>
      <c r="G80" s="12"/>
      <c r="H80" s="8" t="e">
        <f>SUMIF(#REF!,'標單'!B80,#REF!)</f>
        <v>#REF!</v>
      </c>
    </row>
    <row r="81" spans="1:8" ht="20.25" customHeight="1">
      <c r="A81" s="1">
        <v>5</v>
      </c>
      <c r="B81" s="49" t="s">
        <v>87</v>
      </c>
      <c r="C81" s="1" t="s">
        <v>8</v>
      </c>
      <c r="D81" s="10">
        <v>1</v>
      </c>
      <c r="E81" s="3"/>
      <c r="F81" s="11">
        <f t="shared" si="1"/>
        <v>0</v>
      </c>
      <c r="G81" s="12"/>
      <c r="H81" s="8" t="e">
        <f>SUMIF(#REF!,'標單'!B81,#REF!)</f>
        <v>#REF!</v>
      </c>
    </row>
    <row r="82" spans="1:8" ht="20.25" customHeight="1">
      <c r="A82" s="1">
        <v>6</v>
      </c>
      <c r="B82" s="49" t="s">
        <v>450</v>
      </c>
      <c r="C82" s="1" t="s">
        <v>36</v>
      </c>
      <c r="D82" s="10">
        <v>161</v>
      </c>
      <c r="E82" s="3"/>
      <c r="F82" s="11">
        <f t="shared" si="1"/>
        <v>0</v>
      </c>
      <c r="G82" s="12"/>
      <c r="H82" s="8" t="e">
        <f>SUMIF(#REF!,'標單'!B82,#REF!)</f>
        <v>#REF!</v>
      </c>
    </row>
    <row r="83" spans="1:7" ht="20.25" customHeight="1">
      <c r="A83" s="1">
        <v>7</v>
      </c>
      <c r="B83" s="49" t="s">
        <v>452</v>
      </c>
      <c r="C83" s="1" t="s">
        <v>106</v>
      </c>
      <c r="D83" s="10">
        <v>17.89</v>
      </c>
      <c r="E83" s="3"/>
      <c r="F83" s="11">
        <f t="shared" si="1"/>
        <v>0</v>
      </c>
      <c r="G83" s="12"/>
    </row>
    <row r="84" spans="1:7" ht="20.25" customHeight="1">
      <c r="A84" s="1">
        <v>8</v>
      </c>
      <c r="B84" s="49" t="s">
        <v>453</v>
      </c>
      <c r="C84" s="1" t="s">
        <v>106</v>
      </c>
      <c r="D84" s="10">
        <v>49.27</v>
      </c>
      <c r="E84" s="3"/>
      <c r="F84" s="11">
        <f t="shared" si="1"/>
        <v>0</v>
      </c>
      <c r="G84" s="12"/>
    </row>
    <row r="85" spans="1:7" ht="20.25" customHeight="1">
      <c r="A85" s="1">
        <v>9</v>
      </c>
      <c r="B85" s="49" t="s">
        <v>451</v>
      </c>
      <c r="C85" s="1" t="s">
        <v>93</v>
      </c>
      <c r="D85" s="10">
        <v>117.22</v>
      </c>
      <c r="E85" s="3"/>
      <c r="F85" s="11">
        <f t="shared" si="1"/>
        <v>0</v>
      </c>
      <c r="G85" s="12"/>
    </row>
    <row r="86" spans="1:8" ht="20.25" customHeight="1">
      <c r="A86" s="1">
        <v>10</v>
      </c>
      <c r="B86" s="49" t="s">
        <v>448</v>
      </c>
      <c r="C86" s="1" t="s">
        <v>22</v>
      </c>
      <c r="D86" s="10">
        <v>489.91949999999997</v>
      </c>
      <c r="E86" s="3"/>
      <c r="F86" s="11">
        <f t="shared" si="1"/>
        <v>0</v>
      </c>
      <c r="G86" s="12"/>
      <c r="H86" s="8" t="e">
        <f>SUMIF(#REF!,'標單'!B86,#REF!)</f>
        <v>#REF!</v>
      </c>
    </row>
    <row r="87" spans="1:8" ht="20.25" customHeight="1">
      <c r="A87" s="1">
        <v>11</v>
      </c>
      <c r="B87" s="49" t="s">
        <v>244</v>
      </c>
      <c r="C87" s="1" t="s">
        <v>22</v>
      </c>
      <c r="D87" s="10">
        <v>490.98040000000003</v>
      </c>
      <c r="E87" s="3"/>
      <c r="F87" s="11">
        <f t="shared" si="1"/>
        <v>0</v>
      </c>
      <c r="G87" s="12"/>
      <c r="H87" s="8" t="e">
        <f>SUMIF(#REF!,'標單'!B87,#REF!)</f>
        <v>#REF!</v>
      </c>
    </row>
    <row r="88" spans="1:8" ht="20.25" customHeight="1">
      <c r="A88" s="1">
        <v>12</v>
      </c>
      <c r="B88" s="49" t="s">
        <v>245</v>
      </c>
      <c r="C88" s="1" t="s">
        <v>24</v>
      </c>
      <c r="D88" s="10">
        <v>93.318</v>
      </c>
      <c r="E88" s="3"/>
      <c r="F88" s="11">
        <f t="shared" si="1"/>
        <v>0</v>
      </c>
      <c r="G88" s="12"/>
      <c r="H88" s="8" t="e">
        <f>SUMIF(#REF!,'標單'!B88,#REF!)</f>
        <v>#REF!</v>
      </c>
    </row>
    <row r="89" spans="1:8" ht="20.25" customHeight="1">
      <c r="A89" s="1">
        <v>13</v>
      </c>
      <c r="B89" s="49" t="s">
        <v>246</v>
      </c>
      <c r="C89" s="1" t="s">
        <v>36</v>
      </c>
      <c r="D89" s="10">
        <v>8</v>
      </c>
      <c r="E89" s="3"/>
      <c r="F89" s="11">
        <f t="shared" si="1"/>
        <v>0</v>
      </c>
      <c r="G89" s="12"/>
      <c r="H89" s="8" t="e">
        <f>SUMIF(#REF!,'標單'!B89,#REF!)</f>
        <v>#REF!</v>
      </c>
    </row>
    <row r="90" spans="1:8" ht="20.25" customHeight="1">
      <c r="A90" s="1">
        <v>14</v>
      </c>
      <c r="B90" s="49" t="s">
        <v>115</v>
      </c>
      <c r="C90" s="1" t="s">
        <v>116</v>
      </c>
      <c r="D90" s="10">
        <v>8</v>
      </c>
      <c r="E90" s="3"/>
      <c r="F90" s="11">
        <f t="shared" si="1"/>
        <v>0</v>
      </c>
      <c r="G90" s="12"/>
      <c r="H90" s="8" t="e">
        <f>SUMIF(#REF!,'標單'!B90,#REF!)</f>
        <v>#REF!</v>
      </c>
    </row>
    <row r="91" spans="1:8" ht="33">
      <c r="A91" s="1">
        <v>15</v>
      </c>
      <c r="B91" s="55" t="s">
        <v>454</v>
      </c>
      <c r="C91" s="29" t="s">
        <v>93</v>
      </c>
      <c r="D91" s="10">
        <v>6.3283200000000015</v>
      </c>
      <c r="E91" s="3"/>
      <c r="F91" s="11">
        <f t="shared" si="1"/>
        <v>0</v>
      </c>
      <c r="G91" s="12"/>
      <c r="H91" s="8" t="e">
        <f>SUMIF(#REF!,'標單'!B91,#REF!)</f>
        <v>#REF!</v>
      </c>
    </row>
    <row r="92" spans="1:8" ht="20.25" customHeight="1">
      <c r="A92" s="1">
        <v>16</v>
      </c>
      <c r="B92" s="49" t="s">
        <v>117</v>
      </c>
      <c r="C92" s="1" t="s">
        <v>37</v>
      </c>
      <c r="D92" s="10">
        <v>6</v>
      </c>
      <c r="E92" s="3"/>
      <c r="F92" s="11">
        <f t="shared" si="1"/>
        <v>0</v>
      </c>
      <c r="G92" s="12"/>
      <c r="H92" s="8" t="e">
        <f>SUMIF(#REF!,'標單'!B92,#REF!)</f>
        <v>#REF!</v>
      </c>
    </row>
    <row r="93" spans="1:8" ht="20.25" customHeight="1">
      <c r="A93" s="1">
        <v>17</v>
      </c>
      <c r="B93" s="2" t="s">
        <v>247</v>
      </c>
      <c r="C93" s="1" t="s">
        <v>8</v>
      </c>
      <c r="D93" s="10">
        <v>1</v>
      </c>
      <c r="E93" s="3"/>
      <c r="F93" s="11">
        <f t="shared" si="1"/>
        <v>0</v>
      </c>
      <c r="G93" s="12"/>
      <c r="H93" s="8" t="e">
        <f>SUMIF(#REF!,'標單'!B93,#REF!)</f>
        <v>#REF!</v>
      </c>
    </row>
    <row r="94" spans="1:8" ht="20.25" customHeight="1">
      <c r="A94" s="1">
        <v>18</v>
      </c>
      <c r="B94" s="2" t="s">
        <v>88</v>
      </c>
      <c r="C94" s="1" t="s">
        <v>36</v>
      </c>
      <c r="D94" s="10">
        <v>1</v>
      </c>
      <c r="E94" s="3"/>
      <c r="F94" s="11">
        <f t="shared" si="1"/>
        <v>0</v>
      </c>
      <c r="G94" s="12"/>
      <c r="H94" s="8" t="e">
        <f>SUMIF(#REF!,'標單'!B94,#REF!)</f>
        <v>#REF!</v>
      </c>
    </row>
    <row r="95" spans="1:8" ht="20.25" customHeight="1">
      <c r="A95" s="1">
        <v>19</v>
      </c>
      <c r="B95" s="2" t="s">
        <v>89</v>
      </c>
      <c r="C95" s="1" t="s">
        <v>24</v>
      </c>
      <c r="D95" s="10">
        <v>94.5025</v>
      </c>
      <c r="E95" s="3"/>
      <c r="F95" s="11">
        <f t="shared" si="1"/>
        <v>0</v>
      </c>
      <c r="G95" s="12"/>
      <c r="H95" s="8" t="e">
        <f>SUMIF(#REF!,'標單'!B95,#REF!)</f>
        <v>#REF!</v>
      </c>
    </row>
    <row r="96" spans="1:8" ht="20.25" customHeight="1">
      <c r="A96" s="1">
        <v>20</v>
      </c>
      <c r="B96" s="2" t="s">
        <v>90</v>
      </c>
      <c r="C96" s="1" t="s">
        <v>8</v>
      </c>
      <c r="D96" s="10">
        <v>1</v>
      </c>
      <c r="E96" s="3"/>
      <c r="F96" s="11">
        <f t="shared" si="1"/>
        <v>0</v>
      </c>
      <c r="G96" s="12"/>
      <c r="H96" s="8" t="e">
        <f>SUMIF(#REF!,'標單'!B96,#REF!)</f>
        <v>#REF!</v>
      </c>
    </row>
    <row r="97" spans="1:8" ht="20.25" customHeight="1">
      <c r="A97" s="1">
        <v>21</v>
      </c>
      <c r="B97" s="2" t="s">
        <v>91</v>
      </c>
      <c r="C97" s="1" t="s">
        <v>8</v>
      </c>
      <c r="D97" s="10">
        <v>1</v>
      </c>
      <c r="E97" s="3"/>
      <c r="F97" s="11">
        <f t="shared" si="1"/>
        <v>0</v>
      </c>
      <c r="G97" s="12"/>
      <c r="H97" s="8" t="e">
        <f>SUMIF(#REF!,'標單'!B97,#REF!)</f>
        <v>#REF!</v>
      </c>
    </row>
    <row r="98" spans="1:8" ht="20.25" customHeight="1">
      <c r="A98" s="1">
        <v>22</v>
      </c>
      <c r="B98" s="2" t="s">
        <v>92</v>
      </c>
      <c r="C98" s="1" t="s">
        <v>93</v>
      </c>
      <c r="D98" s="10">
        <v>2652.899003</v>
      </c>
      <c r="E98" s="3"/>
      <c r="F98" s="11">
        <f t="shared" si="1"/>
        <v>0</v>
      </c>
      <c r="G98" s="12"/>
      <c r="H98" s="8" t="e">
        <f>SUMIF(#REF!,'標單'!B98,#REF!)</f>
        <v>#REF!</v>
      </c>
    </row>
    <row r="99" spans="1:8" ht="20.25" customHeight="1">
      <c r="A99" s="1">
        <v>23</v>
      </c>
      <c r="B99" s="2" t="s">
        <v>140</v>
      </c>
      <c r="C99" s="1" t="s">
        <v>93</v>
      </c>
      <c r="D99" s="10">
        <v>427.742005</v>
      </c>
      <c r="E99" s="3"/>
      <c r="F99" s="11">
        <f t="shared" si="1"/>
        <v>0</v>
      </c>
      <c r="G99" s="12"/>
      <c r="H99" s="8" t="e">
        <f>SUMIF(#REF!,'標單'!B99,#REF!)</f>
        <v>#REF!</v>
      </c>
    </row>
    <row r="100" spans="1:8" ht="20.25" customHeight="1">
      <c r="A100" s="1">
        <v>24</v>
      </c>
      <c r="B100" s="2" t="s">
        <v>94</v>
      </c>
      <c r="C100" s="1" t="s">
        <v>8</v>
      </c>
      <c r="D100" s="10">
        <v>1</v>
      </c>
      <c r="E100" s="3"/>
      <c r="F100" s="11">
        <f t="shared" si="1"/>
        <v>0</v>
      </c>
      <c r="G100" s="46" t="s">
        <v>462</v>
      </c>
      <c r="H100" s="8" t="e">
        <f>SUMIF(#REF!,'標單'!B100,#REF!)</f>
        <v>#REF!</v>
      </c>
    </row>
    <row r="101" spans="1:7" ht="20.25" customHeight="1">
      <c r="A101" s="1">
        <v>25</v>
      </c>
      <c r="B101" s="2" t="s">
        <v>456</v>
      </c>
      <c r="C101" s="1" t="s">
        <v>8</v>
      </c>
      <c r="D101" s="10">
        <v>1</v>
      </c>
      <c r="E101" s="3"/>
      <c r="F101" s="11">
        <f t="shared" si="1"/>
        <v>0</v>
      </c>
      <c r="G101" s="12"/>
    </row>
    <row r="102" spans="1:7" ht="20.25" customHeight="1">
      <c r="A102" s="1"/>
      <c r="B102" s="2" t="s">
        <v>21</v>
      </c>
      <c r="C102" s="1"/>
      <c r="D102" s="10"/>
      <c r="E102" s="3"/>
      <c r="F102" s="11">
        <f>SUM(F77:F101)</f>
        <v>0</v>
      </c>
      <c r="G102" s="12"/>
    </row>
    <row r="103" spans="1:7" ht="20.25" customHeight="1">
      <c r="A103" s="1"/>
      <c r="B103" s="2"/>
      <c r="C103" s="1"/>
      <c r="D103" s="10"/>
      <c r="E103" s="3"/>
      <c r="F103" s="11"/>
      <c r="G103" s="12"/>
    </row>
    <row r="104" spans="1:7" ht="20.25" customHeight="1">
      <c r="A104" s="1"/>
      <c r="B104" s="2"/>
      <c r="C104" s="1"/>
      <c r="D104" s="10"/>
      <c r="E104" s="3"/>
      <c r="F104" s="11"/>
      <c r="G104" s="12"/>
    </row>
    <row r="105" spans="1:7" ht="20.25" customHeight="1">
      <c r="A105" s="1"/>
      <c r="B105" s="2"/>
      <c r="C105" s="1"/>
      <c r="D105" s="10"/>
      <c r="E105" s="3"/>
      <c r="F105" s="11"/>
      <c r="G105" s="12"/>
    </row>
    <row r="106" spans="1:7" ht="20.25" customHeight="1">
      <c r="A106" s="1"/>
      <c r="B106" s="2"/>
      <c r="C106" s="1"/>
      <c r="D106" s="10"/>
      <c r="E106" s="3"/>
      <c r="F106" s="11"/>
      <c r="G106" s="12"/>
    </row>
    <row r="107" spans="1:7" ht="20.25" customHeight="1">
      <c r="A107" s="1"/>
      <c r="B107" s="2"/>
      <c r="C107" s="1"/>
      <c r="D107" s="10"/>
      <c r="E107" s="3"/>
      <c r="F107" s="11"/>
      <c r="G107" s="12"/>
    </row>
    <row r="108" spans="1:7" ht="20.25" customHeight="1">
      <c r="A108" s="1"/>
      <c r="B108" s="2"/>
      <c r="C108" s="1"/>
      <c r="D108" s="10"/>
      <c r="E108" s="3"/>
      <c r="F108" s="11"/>
      <c r="G108" s="12"/>
    </row>
    <row r="109" spans="1:7" ht="20.25" customHeight="1">
      <c r="A109" s="1"/>
      <c r="B109" s="2"/>
      <c r="C109" s="1"/>
      <c r="D109" s="10"/>
      <c r="E109" s="3"/>
      <c r="F109" s="11"/>
      <c r="G109" s="12"/>
    </row>
    <row r="110" spans="1:7" ht="20.25" customHeight="1">
      <c r="A110" s="1"/>
      <c r="B110" s="2"/>
      <c r="C110" s="1"/>
      <c r="D110" s="10"/>
      <c r="E110" s="3"/>
      <c r="F110" s="11"/>
      <c r="G110" s="12"/>
    </row>
    <row r="111" spans="1:7" ht="20.25" customHeight="1">
      <c r="A111" s="1"/>
      <c r="B111" s="2"/>
      <c r="C111" s="1"/>
      <c r="D111" s="10"/>
      <c r="E111" s="3"/>
      <c r="F111" s="11"/>
      <c r="G111" s="12"/>
    </row>
    <row r="112" spans="1:7" ht="20.25" customHeight="1">
      <c r="A112" s="22" t="s">
        <v>248</v>
      </c>
      <c r="B112" s="23" t="s">
        <v>249</v>
      </c>
      <c r="C112" s="22"/>
      <c r="D112" s="24"/>
      <c r="E112" s="25"/>
      <c r="F112" s="19"/>
      <c r="G112" s="26"/>
    </row>
    <row r="113" spans="1:8" ht="20.25" customHeight="1">
      <c r="A113" s="1">
        <v>1</v>
      </c>
      <c r="B113" s="2" t="s">
        <v>95</v>
      </c>
      <c r="C113" s="1" t="s">
        <v>22</v>
      </c>
      <c r="D113" s="10">
        <v>2743.12</v>
      </c>
      <c r="E113" s="3"/>
      <c r="F113" s="11">
        <f>D113*E113</f>
        <v>0</v>
      </c>
      <c r="G113" s="12"/>
      <c r="H113" s="8" t="e">
        <f>SUMIF(#REF!,'標單'!B113,#REF!)</f>
        <v>#REF!</v>
      </c>
    </row>
    <row r="114" spans="1:8" ht="20.25" customHeight="1">
      <c r="A114" s="1">
        <v>2</v>
      </c>
      <c r="B114" s="49" t="s">
        <v>96</v>
      </c>
      <c r="C114" s="1" t="s">
        <v>22</v>
      </c>
      <c r="D114" s="10">
        <v>2843.83</v>
      </c>
      <c r="E114" s="3"/>
      <c r="F114" s="11">
        <f aca="true" t="shared" si="2" ref="F114:F137">D114*E114</f>
        <v>0</v>
      </c>
      <c r="G114" s="12" t="s">
        <v>965</v>
      </c>
      <c r="H114" s="8" t="e">
        <f>SUMIF(#REF!,'標單'!B114,#REF!)</f>
        <v>#REF!</v>
      </c>
    </row>
    <row r="115" spans="1:8" ht="20.25" customHeight="1">
      <c r="A115" s="1">
        <v>3</v>
      </c>
      <c r="B115" s="49" t="s">
        <v>97</v>
      </c>
      <c r="C115" s="1" t="s">
        <v>22</v>
      </c>
      <c r="D115" s="10">
        <v>2662.55</v>
      </c>
      <c r="E115" s="3"/>
      <c r="F115" s="11">
        <f t="shared" si="2"/>
        <v>0</v>
      </c>
      <c r="G115" s="12"/>
      <c r="H115" s="8" t="e">
        <f>SUMIF(#REF!,'標單'!B115,#REF!)</f>
        <v>#REF!</v>
      </c>
    </row>
    <row r="116" spans="1:9" ht="20.25" customHeight="1">
      <c r="A116" s="1">
        <v>4</v>
      </c>
      <c r="B116" s="49" t="s">
        <v>98</v>
      </c>
      <c r="C116" s="1" t="s">
        <v>24</v>
      </c>
      <c r="D116" s="10">
        <v>107.12</v>
      </c>
      <c r="E116" s="3"/>
      <c r="F116" s="11">
        <f t="shared" si="2"/>
        <v>0</v>
      </c>
      <c r="G116" s="12"/>
      <c r="H116" s="8" t="e">
        <f>SUMIF(#REF!,'標單'!B116,#REF!)</f>
        <v>#REF!</v>
      </c>
      <c r="I116" s="27"/>
    </row>
    <row r="117" spans="1:8" ht="20.25" customHeight="1">
      <c r="A117" s="1">
        <v>5</v>
      </c>
      <c r="B117" s="49" t="s">
        <v>99</v>
      </c>
      <c r="C117" s="1" t="s">
        <v>35</v>
      </c>
      <c r="D117" s="10">
        <v>58</v>
      </c>
      <c r="E117" s="3"/>
      <c r="F117" s="11">
        <f t="shared" si="2"/>
        <v>0</v>
      </c>
      <c r="G117" s="12"/>
      <c r="H117" s="8" t="e">
        <f>SUMIF(#REF!,'標單'!B117,#REF!)</f>
        <v>#REF!</v>
      </c>
    </row>
    <row r="118" spans="1:8" ht="20.25" customHeight="1">
      <c r="A118" s="1">
        <v>6</v>
      </c>
      <c r="B118" s="49" t="s">
        <v>100</v>
      </c>
      <c r="C118" s="1" t="s">
        <v>24</v>
      </c>
      <c r="D118" s="10">
        <v>107.12</v>
      </c>
      <c r="E118" s="3"/>
      <c r="F118" s="11">
        <f t="shared" si="2"/>
        <v>0</v>
      </c>
      <c r="G118" s="12"/>
      <c r="H118" s="8" t="e">
        <f>SUMIF(#REF!,'標單'!B118,#REF!)</f>
        <v>#REF!</v>
      </c>
    </row>
    <row r="119" spans="1:8" ht="20.25" customHeight="1">
      <c r="A119" s="1">
        <v>7</v>
      </c>
      <c r="B119" s="28" t="s">
        <v>101</v>
      </c>
      <c r="C119" s="1" t="s">
        <v>24</v>
      </c>
      <c r="D119" s="10">
        <v>3133.26</v>
      </c>
      <c r="E119" s="3"/>
      <c r="F119" s="11">
        <f t="shared" si="2"/>
        <v>0</v>
      </c>
      <c r="G119" s="12"/>
      <c r="H119" s="8" t="e">
        <f>SUMIF(#REF!,'標單'!B119,#REF!)</f>
        <v>#REF!</v>
      </c>
    </row>
    <row r="120" spans="1:8" ht="20.25" customHeight="1">
      <c r="A120" s="1">
        <v>8</v>
      </c>
      <c r="B120" s="28" t="s">
        <v>102</v>
      </c>
      <c r="C120" s="1" t="s">
        <v>24</v>
      </c>
      <c r="D120" s="10">
        <v>3133.26</v>
      </c>
      <c r="E120" s="3"/>
      <c r="F120" s="11">
        <f t="shared" si="2"/>
        <v>0</v>
      </c>
      <c r="G120" s="12"/>
      <c r="H120" s="8" t="e">
        <f>SUMIF(#REF!,'標單'!B120,#REF!)</f>
        <v>#REF!</v>
      </c>
    </row>
    <row r="121" spans="1:8" ht="20.25" customHeight="1">
      <c r="A121" s="1">
        <v>9</v>
      </c>
      <c r="B121" s="28" t="s">
        <v>103</v>
      </c>
      <c r="C121" s="1" t="s">
        <v>24</v>
      </c>
      <c r="D121" s="10">
        <v>1672.72</v>
      </c>
      <c r="E121" s="3"/>
      <c r="F121" s="11">
        <f t="shared" si="2"/>
        <v>0</v>
      </c>
      <c r="G121" s="12"/>
      <c r="H121" s="8" t="e">
        <f>SUMIF(#REF!,'標單'!B121,#REF!)</f>
        <v>#REF!</v>
      </c>
    </row>
    <row r="122" spans="1:8" ht="20.25" customHeight="1">
      <c r="A122" s="1">
        <v>10</v>
      </c>
      <c r="B122" s="28" t="s">
        <v>104</v>
      </c>
      <c r="C122" s="29" t="s">
        <v>36</v>
      </c>
      <c r="D122" s="10">
        <v>67</v>
      </c>
      <c r="E122" s="3"/>
      <c r="F122" s="11">
        <f t="shared" si="2"/>
        <v>0</v>
      </c>
      <c r="G122" s="12"/>
      <c r="H122" s="8" t="e">
        <f>SUMIF(#REF!,'標單'!B122,#REF!)</f>
        <v>#REF!</v>
      </c>
    </row>
    <row r="123" spans="1:8" ht="16.5">
      <c r="A123" s="1">
        <v>11</v>
      </c>
      <c r="B123" s="28" t="s">
        <v>250</v>
      </c>
      <c r="C123" s="1" t="s">
        <v>22</v>
      </c>
      <c r="D123" s="10">
        <v>362.42198</v>
      </c>
      <c r="E123" s="3"/>
      <c r="F123" s="11">
        <f t="shared" si="2"/>
        <v>0</v>
      </c>
      <c r="G123" s="12"/>
      <c r="H123" s="8" t="e">
        <f>SUMIF(#REF!,'標單'!B123,#REF!)</f>
        <v>#REF!</v>
      </c>
    </row>
    <row r="124" spans="1:8" ht="16.5">
      <c r="A124" s="1">
        <v>12</v>
      </c>
      <c r="B124" s="28" t="s">
        <v>251</v>
      </c>
      <c r="C124" s="1" t="s">
        <v>22</v>
      </c>
      <c r="D124" s="10">
        <v>29.55688</v>
      </c>
      <c r="E124" s="3"/>
      <c r="F124" s="11">
        <f t="shared" si="2"/>
        <v>0</v>
      </c>
      <c r="G124" s="12"/>
      <c r="H124" s="8" t="e">
        <f>SUMIF(#REF!,'標單'!B124,#REF!)</f>
        <v>#REF!</v>
      </c>
    </row>
    <row r="125" spans="1:8" ht="33">
      <c r="A125" s="1">
        <v>13</v>
      </c>
      <c r="B125" s="28" t="s">
        <v>146</v>
      </c>
      <c r="C125" s="1" t="s">
        <v>22</v>
      </c>
      <c r="D125" s="10">
        <v>159.42855</v>
      </c>
      <c r="E125" s="3"/>
      <c r="F125" s="11">
        <f t="shared" si="2"/>
        <v>0</v>
      </c>
      <c r="G125" s="12"/>
      <c r="H125" s="8" t="e">
        <f>SUMIF(#REF!,'標單'!B125,#REF!)</f>
        <v>#REF!</v>
      </c>
    </row>
    <row r="126" spans="1:8" ht="33">
      <c r="A126" s="1">
        <v>14</v>
      </c>
      <c r="B126" s="28" t="s">
        <v>147</v>
      </c>
      <c r="C126" s="1" t="s">
        <v>22</v>
      </c>
      <c r="D126" s="10">
        <v>50.23310000000001</v>
      </c>
      <c r="E126" s="3"/>
      <c r="F126" s="11">
        <f t="shared" si="2"/>
        <v>0</v>
      </c>
      <c r="G126" s="12"/>
      <c r="H126" s="8" t="e">
        <f>SUMIF(#REF!,'標單'!B126,#REF!)</f>
        <v>#REF!</v>
      </c>
    </row>
    <row r="127" spans="1:8" ht="20.25" customHeight="1">
      <c r="A127" s="1">
        <v>15</v>
      </c>
      <c r="B127" s="28" t="s">
        <v>145</v>
      </c>
      <c r="C127" s="1" t="s">
        <v>22</v>
      </c>
      <c r="D127" s="10">
        <v>314.71649999999994</v>
      </c>
      <c r="E127" s="3"/>
      <c r="F127" s="11">
        <f t="shared" si="2"/>
        <v>0</v>
      </c>
      <c r="G127" s="12"/>
      <c r="H127" s="8" t="e">
        <f>SUMIF(#REF!,'標單'!B127,#REF!)</f>
        <v>#REF!</v>
      </c>
    </row>
    <row r="128" spans="1:8" ht="20.25" customHeight="1">
      <c r="A128" s="1">
        <v>16</v>
      </c>
      <c r="B128" s="28" t="s">
        <v>105</v>
      </c>
      <c r="C128" s="29" t="s">
        <v>93</v>
      </c>
      <c r="D128" s="10">
        <v>50.882103</v>
      </c>
      <c r="E128" s="3"/>
      <c r="F128" s="11">
        <f t="shared" si="2"/>
        <v>0</v>
      </c>
      <c r="G128" s="12"/>
      <c r="H128" s="8" t="e">
        <f>SUMIF(#REF!,'標單'!B128,#REF!)</f>
        <v>#REF!</v>
      </c>
    </row>
    <row r="129" spans="1:7" ht="20.25" customHeight="1">
      <c r="A129" s="1">
        <v>17</v>
      </c>
      <c r="B129" s="28" t="s">
        <v>252</v>
      </c>
      <c r="C129" s="29" t="s">
        <v>93</v>
      </c>
      <c r="D129" s="10">
        <v>2456.37</v>
      </c>
      <c r="E129" s="3"/>
      <c r="F129" s="11">
        <f t="shared" si="2"/>
        <v>0</v>
      </c>
      <c r="G129" s="12"/>
    </row>
    <row r="130" spans="1:7" ht="20.25" customHeight="1">
      <c r="A130" s="1">
        <v>18</v>
      </c>
      <c r="B130" s="28" t="s">
        <v>253</v>
      </c>
      <c r="C130" s="29" t="s">
        <v>106</v>
      </c>
      <c r="D130" s="10">
        <v>64.06</v>
      </c>
      <c r="E130" s="3"/>
      <c r="F130" s="11">
        <f t="shared" si="2"/>
        <v>0</v>
      </c>
      <c r="G130" s="12"/>
    </row>
    <row r="131" spans="1:7" ht="20.25" customHeight="1">
      <c r="A131" s="1">
        <v>19</v>
      </c>
      <c r="B131" s="28" t="s">
        <v>254</v>
      </c>
      <c r="C131" s="29" t="s">
        <v>106</v>
      </c>
      <c r="D131" s="10">
        <v>493.38</v>
      </c>
      <c r="E131" s="3"/>
      <c r="F131" s="11">
        <f t="shared" si="2"/>
        <v>0</v>
      </c>
      <c r="G131" s="12"/>
    </row>
    <row r="132" spans="1:7" ht="20.25" customHeight="1">
      <c r="A132" s="1">
        <v>20</v>
      </c>
      <c r="B132" s="50" t="s">
        <v>107</v>
      </c>
      <c r="C132" s="1" t="s">
        <v>22</v>
      </c>
      <c r="D132" s="10">
        <v>2201.06</v>
      </c>
      <c r="E132" s="3"/>
      <c r="F132" s="11">
        <f t="shared" si="2"/>
        <v>0</v>
      </c>
      <c r="G132" s="12"/>
    </row>
    <row r="133" spans="1:7" ht="20.25" customHeight="1">
      <c r="A133" s="1">
        <v>21</v>
      </c>
      <c r="B133" s="50" t="s">
        <v>108</v>
      </c>
      <c r="C133" s="1" t="s">
        <v>22</v>
      </c>
      <c r="D133" s="10">
        <v>10790.27</v>
      </c>
      <c r="E133" s="3"/>
      <c r="F133" s="11">
        <f t="shared" si="2"/>
        <v>0</v>
      </c>
      <c r="G133" s="12"/>
    </row>
    <row r="134" spans="1:7" ht="20.25" customHeight="1">
      <c r="A134" s="1">
        <v>22</v>
      </c>
      <c r="B134" s="50" t="s">
        <v>114</v>
      </c>
      <c r="C134" s="1" t="s">
        <v>113</v>
      </c>
      <c r="D134" s="10">
        <v>68</v>
      </c>
      <c r="E134" s="3"/>
      <c r="F134" s="11">
        <f t="shared" si="2"/>
        <v>0</v>
      </c>
      <c r="G134" s="12"/>
    </row>
    <row r="135" spans="1:7" ht="20.25" customHeight="1">
      <c r="A135" s="1">
        <v>23</v>
      </c>
      <c r="B135" s="50" t="s">
        <v>143</v>
      </c>
      <c r="C135" s="1" t="s">
        <v>113</v>
      </c>
      <c r="D135" s="10">
        <v>908</v>
      </c>
      <c r="E135" s="3"/>
      <c r="F135" s="11">
        <f t="shared" si="2"/>
        <v>0</v>
      </c>
      <c r="G135" s="12"/>
    </row>
    <row r="136" spans="1:7" ht="20.25" customHeight="1">
      <c r="A136" s="1">
        <v>24</v>
      </c>
      <c r="B136" s="50" t="s">
        <v>144</v>
      </c>
      <c r="C136" s="1" t="s">
        <v>113</v>
      </c>
      <c r="D136" s="10">
        <v>268</v>
      </c>
      <c r="E136" s="3"/>
      <c r="F136" s="11">
        <f t="shared" si="2"/>
        <v>0</v>
      </c>
      <c r="G136" s="12"/>
    </row>
    <row r="137" spans="1:8" ht="20.25" customHeight="1">
      <c r="A137" s="1">
        <v>25</v>
      </c>
      <c r="B137" s="28" t="s">
        <v>220</v>
      </c>
      <c r="C137" s="1" t="s">
        <v>93</v>
      </c>
      <c r="D137" s="10">
        <v>6.363340000000001</v>
      </c>
      <c r="E137" s="3"/>
      <c r="F137" s="11">
        <f t="shared" si="2"/>
        <v>0</v>
      </c>
      <c r="G137" s="12"/>
      <c r="H137" s="8" t="e">
        <f>SUMIF(#REF!,'標單'!B137,#REF!)</f>
        <v>#REF!</v>
      </c>
    </row>
    <row r="138" spans="1:7" ht="20.25" customHeight="1">
      <c r="A138" s="1"/>
      <c r="B138" s="2" t="s">
        <v>21</v>
      </c>
      <c r="C138" s="1"/>
      <c r="D138" s="10"/>
      <c r="E138" s="3"/>
      <c r="F138" s="11">
        <f>SUM(F113:F137)</f>
        <v>0</v>
      </c>
      <c r="G138" s="12"/>
    </row>
    <row r="139" spans="1:7" ht="20.25" customHeight="1">
      <c r="A139" s="1"/>
      <c r="B139" s="2"/>
      <c r="C139" s="1"/>
      <c r="D139" s="10"/>
      <c r="E139" s="3"/>
      <c r="F139" s="11"/>
      <c r="G139" s="12"/>
    </row>
    <row r="140" spans="1:7" ht="20.25" customHeight="1">
      <c r="A140" s="1"/>
      <c r="B140" s="2"/>
      <c r="C140" s="1"/>
      <c r="D140" s="10"/>
      <c r="E140" s="3"/>
      <c r="F140" s="11"/>
      <c r="G140" s="12"/>
    </row>
    <row r="141" spans="1:7" ht="20.25" customHeight="1">
      <c r="A141" s="22" t="s">
        <v>124</v>
      </c>
      <c r="B141" s="23" t="s">
        <v>125</v>
      </c>
      <c r="C141" s="22"/>
      <c r="D141" s="24"/>
      <c r="E141" s="25"/>
      <c r="F141" s="19"/>
      <c r="G141" s="26"/>
    </row>
    <row r="142" spans="1:7" ht="20.25" customHeight="1">
      <c r="A142" s="1"/>
      <c r="B142" s="30" t="s">
        <v>126</v>
      </c>
      <c r="C142" s="1"/>
      <c r="D142" s="10"/>
      <c r="E142" s="3"/>
      <c r="F142" s="11"/>
      <c r="G142" s="12"/>
    </row>
    <row r="143" spans="1:7" ht="20.25" customHeight="1">
      <c r="A143" s="1">
        <v>1</v>
      </c>
      <c r="B143" s="28" t="s">
        <v>255</v>
      </c>
      <c r="C143" s="1" t="s">
        <v>8</v>
      </c>
      <c r="D143" s="10">
        <v>1</v>
      </c>
      <c r="E143" s="3"/>
      <c r="F143" s="11">
        <f>D143*E143</f>
        <v>0</v>
      </c>
      <c r="G143" s="46" t="s">
        <v>324</v>
      </c>
    </row>
    <row r="144" spans="1:7" ht="20.25" customHeight="1">
      <c r="A144" s="1"/>
      <c r="B144" s="30" t="s">
        <v>127</v>
      </c>
      <c r="C144" s="29"/>
      <c r="D144" s="10"/>
      <c r="E144" s="3"/>
      <c r="F144" s="11"/>
      <c r="G144" s="46"/>
    </row>
    <row r="145" spans="1:8" ht="16.5">
      <c r="A145" s="1">
        <v>2</v>
      </c>
      <c r="B145" s="28" t="s">
        <v>218</v>
      </c>
      <c r="C145" s="29" t="s">
        <v>22</v>
      </c>
      <c r="D145" s="10">
        <v>1809.7315270000001</v>
      </c>
      <c r="E145" s="3"/>
      <c r="F145" s="11">
        <f aca="true" t="shared" si="3" ref="F145:F184">D145*E145</f>
        <v>0</v>
      </c>
      <c r="G145" s="46" t="s">
        <v>326</v>
      </c>
      <c r="H145" s="8" t="e">
        <f>SUMIF(#REF!,'標單'!B145,#REF!)</f>
        <v>#REF!</v>
      </c>
    </row>
    <row r="146" spans="1:8" ht="16.5">
      <c r="A146" s="1">
        <v>3</v>
      </c>
      <c r="B146" s="28" t="s">
        <v>314</v>
      </c>
      <c r="C146" s="29" t="s">
        <v>22</v>
      </c>
      <c r="D146" s="10">
        <v>20.437672000000003</v>
      </c>
      <c r="E146" s="3"/>
      <c r="F146" s="11">
        <f t="shared" si="3"/>
        <v>0</v>
      </c>
      <c r="G146" s="46" t="s">
        <v>325</v>
      </c>
      <c r="H146" s="8" t="e">
        <f>SUMIF(#REF!,'標單'!B146,#REF!)</f>
        <v>#REF!</v>
      </c>
    </row>
    <row r="147" spans="1:8" ht="16.5">
      <c r="A147" s="1">
        <v>4</v>
      </c>
      <c r="B147" s="28" t="s">
        <v>367</v>
      </c>
      <c r="C147" s="29" t="s">
        <v>22</v>
      </c>
      <c r="D147" s="10">
        <v>121.551845</v>
      </c>
      <c r="E147" s="3"/>
      <c r="F147" s="11">
        <f t="shared" si="3"/>
        <v>0</v>
      </c>
      <c r="G147" s="46"/>
      <c r="H147" s="8" t="e">
        <f>SUMIF(#REF!,'標單'!B147,#REF!)</f>
        <v>#REF!</v>
      </c>
    </row>
    <row r="148" spans="1:8" ht="16.5">
      <c r="A148" s="1">
        <v>5</v>
      </c>
      <c r="B148" s="28" t="s">
        <v>256</v>
      </c>
      <c r="C148" s="29" t="s">
        <v>22</v>
      </c>
      <c r="D148" s="10">
        <v>64.594184</v>
      </c>
      <c r="E148" s="3"/>
      <c r="F148" s="11">
        <f t="shared" si="3"/>
        <v>0</v>
      </c>
      <c r="G148" s="46" t="s">
        <v>326</v>
      </c>
      <c r="H148" s="8" t="e">
        <f>SUMIF(#REF!,'標單'!B148,#REF!)</f>
        <v>#REF!</v>
      </c>
    </row>
    <row r="149" spans="1:8" ht="16.5">
      <c r="A149" s="1">
        <v>6</v>
      </c>
      <c r="B149" s="28" t="s">
        <v>370</v>
      </c>
      <c r="C149" s="29" t="s">
        <v>22</v>
      </c>
      <c r="D149" s="10">
        <v>5.60423</v>
      </c>
      <c r="E149" s="3"/>
      <c r="F149" s="11">
        <f t="shared" si="3"/>
        <v>0</v>
      </c>
      <c r="G149" s="46"/>
      <c r="H149" s="8" t="e">
        <f>SUMIF(#REF!,'標單'!B149,#REF!)</f>
        <v>#REF!</v>
      </c>
    </row>
    <row r="150" spans="1:8" ht="16.5">
      <c r="A150" s="1">
        <v>7</v>
      </c>
      <c r="B150" s="28" t="s">
        <v>371</v>
      </c>
      <c r="C150" s="29" t="s">
        <v>22</v>
      </c>
      <c r="D150" s="10">
        <v>104.794466</v>
      </c>
      <c r="E150" s="3"/>
      <c r="F150" s="11">
        <f t="shared" si="3"/>
        <v>0</v>
      </c>
      <c r="G150" s="46"/>
      <c r="H150" s="8" t="e">
        <f>SUMIF(#REF!,'標單'!B150,#REF!)</f>
        <v>#REF!</v>
      </c>
    </row>
    <row r="151" spans="1:8" ht="16.5">
      <c r="A151" s="1">
        <v>8</v>
      </c>
      <c r="B151" s="28" t="s">
        <v>369</v>
      </c>
      <c r="C151" s="29" t="s">
        <v>22</v>
      </c>
      <c r="D151" s="10">
        <v>3.7389</v>
      </c>
      <c r="E151" s="3"/>
      <c r="F151" s="11">
        <f t="shared" si="3"/>
        <v>0</v>
      </c>
      <c r="G151" s="46"/>
      <c r="H151" s="8" t="e">
        <f>SUMIF(#REF!,'標單'!B151,#REF!)</f>
        <v>#REF!</v>
      </c>
    </row>
    <row r="152" spans="1:8" ht="16.5">
      <c r="A152" s="1">
        <v>9</v>
      </c>
      <c r="B152" s="28" t="s">
        <v>372</v>
      </c>
      <c r="C152" s="29" t="s">
        <v>22</v>
      </c>
      <c r="D152" s="10">
        <v>38.79495</v>
      </c>
      <c r="E152" s="3"/>
      <c r="F152" s="11">
        <f t="shared" si="3"/>
        <v>0</v>
      </c>
      <c r="G152" s="46"/>
      <c r="H152" s="8" t="e">
        <f>SUMIF(#REF!,'標單'!B152,#REF!)</f>
        <v>#REF!</v>
      </c>
    </row>
    <row r="153" spans="1:8" ht="16.5">
      <c r="A153" s="1">
        <v>10</v>
      </c>
      <c r="B153" s="28" t="s">
        <v>396</v>
      </c>
      <c r="C153" s="29" t="s">
        <v>22</v>
      </c>
      <c r="D153" s="10">
        <v>6.120672</v>
      </c>
      <c r="E153" s="3"/>
      <c r="F153" s="11">
        <f t="shared" si="3"/>
        <v>0</v>
      </c>
      <c r="G153" s="46" t="s">
        <v>326</v>
      </c>
      <c r="H153" s="8" t="e">
        <f>SUMIF(#REF!,'標單'!B153,#REF!)</f>
        <v>#REF!</v>
      </c>
    </row>
    <row r="154" spans="1:8" ht="16.5">
      <c r="A154" s="1">
        <v>11</v>
      </c>
      <c r="B154" s="28" t="s">
        <v>368</v>
      </c>
      <c r="C154" s="29" t="s">
        <v>22</v>
      </c>
      <c r="D154" s="10">
        <v>333.019291</v>
      </c>
      <c r="E154" s="3"/>
      <c r="F154" s="11">
        <f t="shared" si="3"/>
        <v>0</v>
      </c>
      <c r="G154" s="46"/>
      <c r="H154" s="8" t="e">
        <f>SUMIF(#REF!,'標單'!B154,#REF!)</f>
        <v>#REF!</v>
      </c>
    </row>
    <row r="155" spans="1:8" ht="16.5">
      <c r="A155" s="1">
        <v>12</v>
      </c>
      <c r="B155" s="28" t="s">
        <v>257</v>
      </c>
      <c r="C155" s="29" t="s">
        <v>22</v>
      </c>
      <c r="D155" s="10">
        <v>244.56371500000006</v>
      </c>
      <c r="E155" s="3"/>
      <c r="F155" s="11">
        <f t="shared" si="3"/>
        <v>0</v>
      </c>
      <c r="G155" s="46" t="s">
        <v>326</v>
      </c>
      <c r="H155" s="8" t="e">
        <f>SUMIF(#REF!,'標單'!B155,#REF!)</f>
        <v>#REF!</v>
      </c>
    </row>
    <row r="156" spans="1:8" ht="16.5">
      <c r="A156" s="1">
        <v>13</v>
      </c>
      <c r="B156" s="28" t="s">
        <v>373</v>
      </c>
      <c r="C156" s="29" t="s">
        <v>22</v>
      </c>
      <c r="D156" s="10">
        <v>10.365508</v>
      </c>
      <c r="E156" s="3"/>
      <c r="F156" s="11">
        <f t="shared" si="3"/>
        <v>0</v>
      </c>
      <c r="G156" s="46"/>
      <c r="H156" s="8" t="e">
        <f>SUMIF(#REF!,'標單'!B156,#REF!)</f>
        <v>#REF!</v>
      </c>
    </row>
    <row r="157" spans="1:8" ht="16.5">
      <c r="A157" s="1">
        <v>14</v>
      </c>
      <c r="B157" s="28" t="s">
        <v>207</v>
      </c>
      <c r="C157" s="29" t="s">
        <v>128</v>
      </c>
      <c r="D157" s="10">
        <v>10</v>
      </c>
      <c r="E157" s="3"/>
      <c r="F157" s="11">
        <f t="shared" si="3"/>
        <v>0</v>
      </c>
      <c r="G157" s="46"/>
      <c r="H157" s="8" t="e">
        <f>SUMIF(#REF!,'標單'!B157,#REF!)</f>
        <v>#REF!</v>
      </c>
    </row>
    <row r="158" spans="1:8" ht="16.5">
      <c r="A158" s="1">
        <v>15</v>
      </c>
      <c r="B158" s="28" t="s">
        <v>208</v>
      </c>
      <c r="C158" s="29" t="s">
        <v>128</v>
      </c>
      <c r="D158" s="10">
        <v>7</v>
      </c>
      <c r="E158" s="3"/>
      <c r="F158" s="11">
        <f t="shared" si="3"/>
        <v>0</v>
      </c>
      <c r="G158" s="46"/>
      <c r="H158" s="8" t="e">
        <f>SUMIF(#REF!,'標單'!B158,#REF!)</f>
        <v>#REF!</v>
      </c>
    </row>
    <row r="159" spans="1:8" ht="20.25" customHeight="1">
      <c r="A159" s="1">
        <v>16</v>
      </c>
      <c r="B159" s="28" t="s">
        <v>374</v>
      </c>
      <c r="C159" s="29" t="s">
        <v>22</v>
      </c>
      <c r="D159" s="10">
        <v>462.150494</v>
      </c>
      <c r="E159" s="3"/>
      <c r="F159" s="11">
        <f t="shared" si="3"/>
        <v>0</v>
      </c>
      <c r="G159" s="46"/>
      <c r="H159" s="8" t="e">
        <f>SUMIF(#REF!,'標單'!B159,#REF!)</f>
        <v>#REF!</v>
      </c>
    </row>
    <row r="160" spans="1:7" ht="20.25" customHeight="1">
      <c r="A160" s="1"/>
      <c r="B160" s="30" t="s">
        <v>129</v>
      </c>
      <c r="C160" s="29"/>
      <c r="D160" s="10"/>
      <c r="E160" s="3"/>
      <c r="F160" s="11"/>
      <c r="G160" s="46"/>
    </row>
    <row r="161" spans="1:8" ht="16.5">
      <c r="A161" s="1">
        <v>17</v>
      </c>
      <c r="B161" s="28" t="s">
        <v>375</v>
      </c>
      <c r="C161" s="29" t="s">
        <v>22</v>
      </c>
      <c r="D161" s="10">
        <v>2819.262543</v>
      </c>
      <c r="E161" s="3"/>
      <c r="F161" s="11">
        <f t="shared" si="3"/>
        <v>0</v>
      </c>
      <c r="G161" s="46"/>
      <c r="H161" s="8" t="e">
        <f>SUMIF(#REF!,'標單'!B161,#REF!)</f>
        <v>#REF!</v>
      </c>
    </row>
    <row r="162" spans="1:8" ht="16.5">
      <c r="A162" s="1">
        <v>18</v>
      </c>
      <c r="B162" s="28" t="s">
        <v>376</v>
      </c>
      <c r="C162" s="29" t="s">
        <v>22</v>
      </c>
      <c r="D162" s="10">
        <v>224.20700100000002</v>
      </c>
      <c r="E162" s="3"/>
      <c r="F162" s="11">
        <f t="shared" si="3"/>
        <v>0</v>
      </c>
      <c r="G162" s="46"/>
      <c r="H162" s="8" t="e">
        <f>SUMIF(#REF!,'標單'!B162,#REF!)</f>
        <v>#REF!</v>
      </c>
    </row>
    <row r="163" spans="1:8" ht="16.5">
      <c r="A163" s="1">
        <v>19</v>
      </c>
      <c r="B163" s="28" t="s">
        <v>391</v>
      </c>
      <c r="C163" s="29" t="s">
        <v>22</v>
      </c>
      <c r="D163" s="10">
        <v>76.203211</v>
      </c>
      <c r="E163" s="3"/>
      <c r="F163" s="11">
        <f t="shared" si="3"/>
        <v>0</v>
      </c>
      <c r="G163" s="46" t="s">
        <v>326</v>
      </c>
      <c r="H163" s="8" t="e">
        <f>SUMIF(#REF!,'標單'!B163,#REF!)</f>
        <v>#REF!</v>
      </c>
    </row>
    <row r="164" spans="1:8" ht="16.5">
      <c r="A164" s="1">
        <v>20</v>
      </c>
      <c r="B164" s="28" t="s">
        <v>380</v>
      </c>
      <c r="C164" s="1" t="s">
        <v>22</v>
      </c>
      <c r="D164" s="10">
        <v>43.860696</v>
      </c>
      <c r="E164" s="3"/>
      <c r="F164" s="11">
        <f t="shared" si="3"/>
        <v>0</v>
      </c>
      <c r="G164" s="46"/>
      <c r="H164" s="8" t="e">
        <f>SUMIF(#REF!,'標單'!B164,#REF!)</f>
        <v>#REF!</v>
      </c>
    </row>
    <row r="165" spans="1:8" ht="16.5">
      <c r="A165" s="1">
        <v>21</v>
      </c>
      <c r="B165" s="28" t="s">
        <v>377</v>
      </c>
      <c r="C165" s="29" t="s">
        <v>22</v>
      </c>
      <c r="D165" s="10">
        <v>391.49867400000005</v>
      </c>
      <c r="E165" s="3"/>
      <c r="F165" s="11">
        <f t="shared" si="3"/>
        <v>0</v>
      </c>
      <c r="G165" s="46" t="s">
        <v>326</v>
      </c>
      <c r="H165" s="8" t="e">
        <f>SUMIF(#REF!,'標單'!B165,#REF!)</f>
        <v>#REF!</v>
      </c>
    </row>
    <row r="166" spans="1:8" ht="16.5">
      <c r="A166" s="1">
        <v>22</v>
      </c>
      <c r="B166" s="28" t="s">
        <v>378</v>
      </c>
      <c r="C166" s="29" t="s">
        <v>22</v>
      </c>
      <c r="D166" s="10">
        <v>27.275430000000004</v>
      </c>
      <c r="E166" s="3"/>
      <c r="F166" s="11">
        <f t="shared" si="3"/>
        <v>0</v>
      </c>
      <c r="G166" s="12"/>
      <c r="H166" s="8" t="e">
        <f>SUMIF(#REF!,'標單'!B166,#REF!)</f>
        <v>#REF!</v>
      </c>
    </row>
    <row r="167" spans="1:8" ht="16.5">
      <c r="A167" s="1">
        <v>23</v>
      </c>
      <c r="B167" s="28" t="s">
        <v>379</v>
      </c>
      <c r="C167" s="29" t="s">
        <v>22</v>
      </c>
      <c r="D167" s="10">
        <v>75.88113000000001</v>
      </c>
      <c r="E167" s="3"/>
      <c r="F167" s="11">
        <f t="shared" si="3"/>
        <v>0</v>
      </c>
      <c r="G167" s="12"/>
      <c r="H167" s="8" t="e">
        <f>SUMIF(#REF!,'標單'!B167,#REF!)</f>
        <v>#REF!</v>
      </c>
    </row>
    <row r="168" spans="1:8" ht="16.5">
      <c r="A168" s="1">
        <v>24</v>
      </c>
      <c r="B168" s="28" t="s">
        <v>974</v>
      </c>
      <c r="C168" s="29" t="s">
        <v>22</v>
      </c>
      <c r="D168" s="10">
        <v>117.7702</v>
      </c>
      <c r="E168" s="3"/>
      <c r="F168" s="11">
        <f t="shared" si="3"/>
        <v>0</v>
      </c>
      <c r="G168" s="12"/>
      <c r="H168" s="8" t="e">
        <f>SUMIF(#REF!,'標單'!B168,#REF!)</f>
        <v>#REF!</v>
      </c>
    </row>
    <row r="169" spans="1:8" ht="16.5">
      <c r="A169" s="1">
        <v>25</v>
      </c>
      <c r="B169" s="28" t="s">
        <v>120</v>
      </c>
      <c r="C169" s="29" t="s">
        <v>24</v>
      </c>
      <c r="D169" s="10">
        <v>63.889149</v>
      </c>
      <c r="E169" s="3"/>
      <c r="F169" s="11">
        <f t="shared" si="3"/>
        <v>0</v>
      </c>
      <c r="G169" s="12"/>
      <c r="H169" s="8" t="e">
        <f>SUMIF(#REF!,'標單'!B169,#REF!)</f>
        <v>#REF!</v>
      </c>
    </row>
    <row r="170" spans="1:7" ht="20.25" customHeight="1">
      <c r="A170" s="1"/>
      <c r="B170" s="30" t="s">
        <v>130</v>
      </c>
      <c r="C170" s="1"/>
      <c r="D170" s="10"/>
      <c r="E170" s="3"/>
      <c r="F170" s="11"/>
      <c r="G170" s="12"/>
    </row>
    <row r="171" spans="1:8" ht="16.5">
      <c r="A171" s="1">
        <v>26</v>
      </c>
      <c r="B171" s="21" t="s">
        <v>200</v>
      </c>
      <c r="C171" s="1" t="s">
        <v>22</v>
      </c>
      <c r="D171" s="10">
        <v>529.7969800000001</v>
      </c>
      <c r="E171" s="3"/>
      <c r="F171" s="11">
        <f t="shared" si="3"/>
        <v>0</v>
      </c>
      <c r="G171" s="12"/>
      <c r="H171" s="8" t="e">
        <f>SUMIF(#REF!,'標單'!B171,#REF!)</f>
        <v>#REF!</v>
      </c>
    </row>
    <row r="172" spans="1:8" ht="16.5">
      <c r="A172" s="1">
        <v>27</v>
      </c>
      <c r="B172" s="21" t="s">
        <v>201</v>
      </c>
      <c r="C172" s="1" t="s">
        <v>22</v>
      </c>
      <c r="D172" s="10">
        <v>170.14971700000004</v>
      </c>
      <c r="E172" s="3"/>
      <c r="F172" s="11">
        <f t="shared" si="3"/>
        <v>0</v>
      </c>
      <c r="G172" s="12"/>
      <c r="H172" s="8" t="e">
        <f>SUMIF(#REF!,'標單'!B172,#REF!)</f>
        <v>#REF!</v>
      </c>
    </row>
    <row r="173" spans="1:8" ht="16.5">
      <c r="A173" s="1">
        <v>28</v>
      </c>
      <c r="B173" s="21" t="s">
        <v>202</v>
      </c>
      <c r="C173" s="1" t="s">
        <v>22</v>
      </c>
      <c r="D173" s="10">
        <v>212.73156500000005</v>
      </c>
      <c r="E173" s="3"/>
      <c r="F173" s="11">
        <f t="shared" si="3"/>
        <v>0</v>
      </c>
      <c r="G173" s="12"/>
      <c r="H173" s="8" t="e">
        <f>SUMIF(#REF!,'標單'!B173,#REF!)</f>
        <v>#REF!</v>
      </c>
    </row>
    <row r="174" spans="1:8" ht="16.5">
      <c r="A174" s="1">
        <v>29</v>
      </c>
      <c r="B174" s="21" t="s">
        <v>383</v>
      </c>
      <c r="C174" s="1" t="s">
        <v>22</v>
      </c>
      <c r="D174" s="10">
        <v>1736.7716830000002</v>
      </c>
      <c r="E174" s="3"/>
      <c r="F174" s="11">
        <f t="shared" si="3"/>
        <v>0</v>
      </c>
      <c r="G174" s="46" t="s">
        <v>382</v>
      </c>
      <c r="H174" s="8" t="e">
        <f>SUMIF(#REF!,'標單'!B174,#REF!)</f>
        <v>#REF!</v>
      </c>
    </row>
    <row r="175" spans="1:8" ht="16.5">
      <c r="A175" s="1">
        <v>30</v>
      </c>
      <c r="B175" s="21" t="s">
        <v>386</v>
      </c>
      <c r="C175" s="1" t="s">
        <v>22</v>
      </c>
      <c r="D175" s="10">
        <v>69.13813200000001</v>
      </c>
      <c r="E175" s="3"/>
      <c r="F175" s="11">
        <f t="shared" si="3"/>
        <v>0</v>
      </c>
      <c r="G175" s="12"/>
      <c r="H175" s="8" t="e">
        <f>SUMIF(#REF!,'標單'!B175,#REF!)</f>
        <v>#REF!</v>
      </c>
    </row>
    <row r="176" spans="1:8" ht="16.5">
      <c r="A176" s="1">
        <v>31</v>
      </c>
      <c r="B176" s="21" t="s">
        <v>387</v>
      </c>
      <c r="C176" s="1" t="s">
        <v>22</v>
      </c>
      <c r="D176" s="10">
        <v>38.70225000000001</v>
      </c>
      <c r="E176" s="3"/>
      <c r="F176" s="11">
        <f t="shared" si="3"/>
        <v>0</v>
      </c>
      <c r="G176" s="12"/>
      <c r="H176" s="8" t="e">
        <f>SUMIF(#REF!,'標單'!B176,#REF!)</f>
        <v>#REF!</v>
      </c>
    </row>
    <row r="177" spans="1:8" ht="16.5">
      <c r="A177" s="1">
        <v>32</v>
      </c>
      <c r="B177" s="21" t="s">
        <v>384</v>
      </c>
      <c r="C177" s="1" t="s">
        <v>22</v>
      </c>
      <c r="D177" s="10">
        <v>41.937686</v>
      </c>
      <c r="E177" s="3"/>
      <c r="F177" s="11">
        <f t="shared" si="3"/>
        <v>0</v>
      </c>
      <c r="G177" s="12"/>
      <c r="H177" s="8" t="e">
        <f>SUMIF(#REF!,'標單'!B177,#REF!)</f>
        <v>#REF!</v>
      </c>
    </row>
    <row r="178" spans="1:8" ht="16.5">
      <c r="A178" s="1">
        <v>33</v>
      </c>
      <c r="B178" s="21" t="s">
        <v>385</v>
      </c>
      <c r="C178" s="1" t="s">
        <v>22</v>
      </c>
      <c r="D178" s="10">
        <v>10.6399</v>
      </c>
      <c r="E178" s="3"/>
      <c r="F178" s="11">
        <f t="shared" si="3"/>
        <v>0</v>
      </c>
      <c r="G178" s="12"/>
      <c r="H178" s="8" t="e">
        <f>SUMIF(#REF!,'標單'!B178,#REF!)</f>
        <v>#REF!</v>
      </c>
    </row>
    <row r="179" spans="1:8" ht="16.5">
      <c r="A179" s="1">
        <v>34</v>
      </c>
      <c r="B179" s="21" t="s">
        <v>204</v>
      </c>
      <c r="C179" s="1" t="s">
        <v>22</v>
      </c>
      <c r="D179" s="10">
        <v>7.6984259999999995</v>
      </c>
      <c r="E179" s="3"/>
      <c r="F179" s="11">
        <f t="shared" si="3"/>
        <v>0</v>
      </c>
      <c r="G179" s="12"/>
      <c r="H179" s="8" t="e">
        <f>SUMIF(#REF!,'標單'!B179,#REF!)</f>
        <v>#REF!</v>
      </c>
    </row>
    <row r="180" spans="1:7" ht="16.5">
      <c r="A180" s="1"/>
      <c r="B180" s="30" t="s">
        <v>131</v>
      </c>
      <c r="C180" s="1"/>
      <c r="D180" s="10"/>
      <c r="E180" s="3"/>
      <c r="F180" s="11"/>
      <c r="G180" s="12"/>
    </row>
    <row r="181" spans="1:8" ht="16.5">
      <c r="A181" s="1">
        <v>35</v>
      </c>
      <c r="B181" s="21" t="s">
        <v>258</v>
      </c>
      <c r="C181" s="1" t="s">
        <v>22</v>
      </c>
      <c r="D181" s="10">
        <v>1443.2771999999998</v>
      </c>
      <c r="E181" s="3"/>
      <c r="F181" s="11">
        <f t="shared" si="3"/>
        <v>0</v>
      </c>
      <c r="G181" s="46" t="s">
        <v>327</v>
      </c>
      <c r="H181" s="8" t="e">
        <f>SUMIF(#REF!,'標單'!B181,#REF!)</f>
        <v>#REF!</v>
      </c>
    </row>
    <row r="182" spans="1:8" ht="16.5">
      <c r="A182" s="1">
        <v>36</v>
      </c>
      <c r="B182" s="21" t="s">
        <v>259</v>
      </c>
      <c r="C182" s="1" t="s">
        <v>22</v>
      </c>
      <c r="D182" s="10">
        <v>1912.5452000000002</v>
      </c>
      <c r="E182" s="3"/>
      <c r="F182" s="11">
        <f t="shared" si="3"/>
        <v>0</v>
      </c>
      <c r="G182" s="46" t="s">
        <v>457</v>
      </c>
      <c r="H182" s="8" t="e">
        <f>SUMIF(#REF!,'標單'!B182,#REF!)</f>
        <v>#REF!</v>
      </c>
    </row>
    <row r="183" spans="1:8" ht="16.5">
      <c r="A183" s="1">
        <v>37</v>
      </c>
      <c r="B183" s="21" t="s">
        <v>203</v>
      </c>
      <c r="C183" s="1" t="s">
        <v>22</v>
      </c>
      <c r="D183" s="10">
        <v>143.3863</v>
      </c>
      <c r="E183" s="3"/>
      <c r="F183" s="11">
        <f t="shared" si="3"/>
        <v>0</v>
      </c>
      <c r="G183" s="46" t="s">
        <v>457</v>
      </c>
      <c r="H183" s="8" t="e">
        <f>SUMIF(#REF!,'標單'!B183,#REF!)</f>
        <v>#REF!</v>
      </c>
    </row>
    <row r="184" spans="1:8" ht="16.5">
      <c r="A184" s="1">
        <v>38</v>
      </c>
      <c r="B184" s="21" t="s">
        <v>260</v>
      </c>
      <c r="C184" s="1" t="s">
        <v>22</v>
      </c>
      <c r="D184" s="10">
        <v>42.075500000000005</v>
      </c>
      <c r="E184" s="3"/>
      <c r="F184" s="11">
        <f t="shared" si="3"/>
        <v>0</v>
      </c>
      <c r="G184" s="46" t="s">
        <v>457</v>
      </c>
      <c r="H184" s="8" t="e">
        <f>SUMIF(#REF!,'標單'!B184,#REF!)</f>
        <v>#REF!</v>
      </c>
    </row>
    <row r="185" spans="1:7" ht="20.25" customHeight="1">
      <c r="A185" s="1"/>
      <c r="B185" s="2" t="s">
        <v>21</v>
      </c>
      <c r="C185" s="1"/>
      <c r="D185" s="10"/>
      <c r="E185" s="3"/>
      <c r="F185" s="11">
        <f>SUM(F143:F184)</f>
        <v>0</v>
      </c>
      <c r="G185" s="12"/>
    </row>
    <row r="186" spans="1:7" ht="20.25" customHeight="1">
      <c r="A186" s="1"/>
      <c r="B186" s="2"/>
      <c r="C186" s="1"/>
      <c r="D186" s="10"/>
      <c r="E186" s="3"/>
      <c r="F186" s="11"/>
      <c r="G186" s="12"/>
    </row>
    <row r="187" spans="1:7" ht="20.25" customHeight="1">
      <c r="A187" s="1"/>
      <c r="B187" s="2"/>
      <c r="C187" s="1"/>
      <c r="D187" s="10"/>
      <c r="E187" s="3"/>
      <c r="F187" s="11"/>
      <c r="G187" s="12"/>
    </row>
    <row r="188" spans="1:7" ht="20.25" customHeight="1">
      <c r="A188" s="1"/>
      <c r="B188" s="2"/>
      <c r="C188" s="1"/>
      <c r="D188" s="10"/>
      <c r="E188" s="3"/>
      <c r="F188" s="11"/>
      <c r="G188" s="12"/>
    </row>
    <row r="189" spans="1:7" ht="20.25" customHeight="1">
      <c r="A189" s="1"/>
      <c r="B189" s="2"/>
      <c r="C189" s="1"/>
      <c r="D189" s="10"/>
      <c r="E189" s="3"/>
      <c r="F189" s="11"/>
      <c r="G189" s="12"/>
    </row>
    <row r="190" spans="1:7" ht="20.25" customHeight="1">
      <c r="A190" s="1"/>
      <c r="B190" s="2"/>
      <c r="C190" s="1"/>
      <c r="D190" s="10"/>
      <c r="E190" s="3"/>
      <c r="F190" s="11"/>
      <c r="G190" s="12"/>
    </row>
    <row r="191" spans="1:7" ht="20.25" customHeight="1">
      <c r="A191" s="1"/>
      <c r="B191" s="2"/>
      <c r="C191" s="1"/>
      <c r="D191" s="10"/>
      <c r="E191" s="3"/>
      <c r="F191" s="11"/>
      <c r="G191" s="12"/>
    </row>
    <row r="192" spans="1:7" ht="21.75" customHeight="1">
      <c r="A192" s="15" t="s">
        <v>132</v>
      </c>
      <c r="B192" s="16" t="s">
        <v>133</v>
      </c>
      <c r="C192" s="15"/>
      <c r="D192" s="17"/>
      <c r="E192" s="18"/>
      <c r="F192" s="19"/>
      <c r="G192" s="20"/>
    </row>
    <row r="193" spans="1:8" ht="21" customHeight="1">
      <c r="A193" s="1">
        <v>1</v>
      </c>
      <c r="B193" s="21" t="s">
        <v>261</v>
      </c>
      <c r="C193" s="1" t="s">
        <v>22</v>
      </c>
      <c r="D193" s="10">
        <v>16.639650000000003</v>
      </c>
      <c r="E193" s="3"/>
      <c r="F193" s="11">
        <f>D193*E193</f>
        <v>0</v>
      </c>
      <c r="G193" s="12"/>
      <c r="H193" s="8" t="e">
        <f>SUMIF(#REF!,'標單'!B193,#REF!)</f>
        <v>#REF!</v>
      </c>
    </row>
    <row r="194" spans="1:8" ht="20.25" customHeight="1">
      <c r="A194" s="1">
        <v>2</v>
      </c>
      <c r="B194" s="2" t="s">
        <v>40</v>
      </c>
      <c r="C194" s="1" t="s">
        <v>22</v>
      </c>
      <c r="D194" s="10">
        <v>488.66290000000004</v>
      </c>
      <c r="E194" s="3"/>
      <c r="F194" s="11">
        <f aca="true" t="shared" si="4" ref="F194:F210">D194*E194</f>
        <v>0</v>
      </c>
      <c r="G194" s="12"/>
      <c r="H194" s="8" t="e">
        <f>SUMIF(#REF!,'標單'!B194,#REF!)</f>
        <v>#REF!</v>
      </c>
    </row>
    <row r="195" spans="1:8" ht="16.5">
      <c r="A195" s="1">
        <v>3</v>
      </c>
      <c r="B195" s="51" t="s">
        <v>118</v>
      </c>
      <c r="C195" s="1" t="s">
        <v>119</v>
      </c>
      <c r="D195" s="10">
        <v>185.606</v>
      </c>
      <c r="E195" s="3"/>
      <c r="F195" s="11">
        <f t="shared" si="4"/>
        <v>0</v>
      </c>
      <c r="G195" s="12"/>
      <c r="H195" s="8" t="e">
        <f>SUMIF(#REF!,'標單'!B195,#REF!)</f>
        <v>#REF!</v>
      </c>
    </row>
    <row r="196" spans="1:8" ht="33">
      <c r="A196" s="1">
        <v>4</v>
      </c>
      <c r="B196" s="51" t="s">
        <v>198</v>
      </c>
      <c r="C196" s="1" t="s">
        <v>22</v>
      </c>
      <c r="D196" s="10">
        <v>505.48</v>
      </c>
      <c r="E196" s="3"/>
      <c r="F196" s="11">
        <f t="shared" si="4"/>
        <v>0</v>
      </c>
      <c r="G196" s="12"/>
      <c r="H196" s="8" t="e">
        <f>SUMIF(#REF!,'標單'!B196,#REF!)</f>
        <v>#REF!</v>
      </c>
    </row>
    <row r="197" spans="1:8" ht="20.25" customHeight="1">
      <c r="A197" s="1">
        <v>5</v>
      </c>
      <c r="B197" s="2" t="s">
        <v>365</v>
      </c>
      <c r="C197" s="1" t="s">
        <v>22</v>
      </c>
      <c r="D197" s="10">
        <v>127.31933000000001</v>
      </c>
      <c r="E197" s="3"/>
      <c r="F197" s="11">
        <f t="shared" si="4"/>
        <v>0</v>
      </c>
      <c r="G197" s="12"/>
      <c r="H197" s="8" t="e">
        <f>SUMIF(#REF!,'標單'!B197,#REF!)</f>
        <v>#REF!</v>
      </c>
    </row>
    <row r="198" spans="1:8" ht="20.25" customHeight="1">
      <c r="A198" s="1">
        <v>6</v>
      </c>
      <c r="B198" s="2" t="s">
        <v>366</v>
      </c>
      <c r="C198" s="1" t="s">
        <v>22</v>
      </c>
      <c r="D198" s="10">
        <v>95.054889</v>
      </c>
      <c r="E198" s="3"/>
      <c r="F198" s="11">
        <f t="shared" si="4"/>
        <v>0</v>
      </c>
      <c r="G198" s="12"/>
      <c r="H198" s="8" t="e">
        <f>SUMIF(#REF!,'標單'!B198,#REF!)</f>
        <v>#REF!</v>
      </c>
    </row>
    <row r="199" spans="1:8" ht="20.25" customHeight="1">
      <c r="A199" s="1">
        <v>7</v>
      </c>
      <c r="B199" s="2" t="s">
        <v>364</v>
      </c>
      <c r="C199" s="1" t="s">
        <v>22</v>
      </c>
      <c r="D199" s="10">
        <v>27.53705</v>
      </c>
      <c r="E199" s="3"/>
      <c r="F199" s="11">
        <f t="shared" si="4"/>
        <v>0</v>
      </c>
      <c r="G199" s="12"/>
      <c r="H199" s="8" t="e">
        <f>SUMIF(#REF!,'標單'!B199,#REF!)</f>
        <v>#REF!</v>
      </c>
    </row>
    <row r="200" spans="1:8" ht="19.5" customHeight="1">
      <c r="A200" s="1">
        <v>8</v>
      </c>
      <c r="B200" s="2" t="s">
        <v>262</v>
      </c>
      <c r="C200" s="1" t="s">
        <v>22</v>
      </c>
      <c r="D200" s="10">
        <v>71.014174</v>
      </c>
      <c r="E200" s="3"/>
      <c r="F200" s="11">
        <f t="shared" si="4"/>
        <v>0</v>
      </c>
      <c r="G200" s="12"/>
      <c r="H200" s="8" t="e">
        <f>SUMIF(#REF!,'標單'!B200,#REF!)</f>
        <v>#REF!</v>
      </c>
    </row>
    <row r="201" spans="1:8" ht="19.5" customHeight="1">
      <c r="A201" s="1">
        <v>9</v>
      </c>
      <c r="B201" s="28" t="s">
        <v>263</v>
      </c>
      <c r="C201" s="1" t="s">
        <v>22</v>
      </c>
      <c r="D201" s="10">
        <v>422.88813000000005</v>
      </c>
      <c r="E201" s="3"/>
      <c r="F201" s="11">
        <f t="shared" si="4"/>
        <v>0</v>
      </c>
      <c r="G201" s="12"/>
      <c r="H201" s="8" t="e">
        <f>SUMIF(#REF!,'標單'!B201,#REF!)</f>
        <v>#REF!</v>
      </c>
    </row>
    <row r="202" spans="1:8" ht="19.5" customHeight="1">
      <c r="A202" s="1">
        <v>10</v>
      </c>
      <c r="B202" s="2" t="s">
        <v>264</v>
      </c>
      <c r="C202" s="1" t="s">
        <v>22</v>
      </c>
      <c r="D202" s="10">
        <v>38.88765</v>
      </c>
      <c r="E202" s="3"/>
      <c r="F202" s="11">
        <f t="shared" si="4"/>
        <v>0</v>
      </c>
      <c r="G202" s="12"/>
      <c r="H202" s="8" t="e">
        <f>SUMIF(#REF!,'標單'!B202,#REF!)</f>
        <v>#REF!</v>
      </c>
    </row>
    <row r="203" spans="1:8" ht="19.5" customHeight="1">
      <c r="A203" s="1">
        <v>11</v>
      </c>
      <c r="B203" s="28" t="s">
        <v>265</v>
      </c>
      <c r="C203" s="1" t="s">
        <v>22</v>
      </c>
      <c r="D203" s="10">
        <v>76.25193</v>
      </c>
      <c r="E203" s="3"/>
      <c r="F203" s="11">
        <f t="shared" si="4"/>
        <v>0</v>
      </c>
      <c r="G203" s="12"/>
      <c r="H203" s="8" t="e">
        <f>SUMIF(#REF!,'標單'!B203,#REF!)</f>
        <v>#REF!</v>
      </c>
    </row>
    <row r="204" spans="1:8" ht="20.25" customHeight="1">
      <c r="A204" s="1">
        <v>12</v>
      </c>
      <c r="B204" s="2" t="s">
        <v>266</v>
      </c>
      <c r="C204" s="1" t="s">
        <v>22</v>
      </c>
      <c r="D204" s="10">
        <v>145.22588000000002</v>
      </c>
      <c r="E204" s="3"/>
      <c r="F204" s="11">
        <f t="shared" si="4"/>
        <v>0</v>
      </c>
      <c r="G204" s="12"/>
      <c r="H204" s="8" t="e">
        <f>SUMIF(#REF!,'標單'!B204,#REF!)</f>
        <v>#REF!</v>
      </c>
    </row>
    <row r="205" spans="1:8" ht="16.5">
      <c r="A205" s="1">
        <v>13</v>
      </c>
      <c r="B205" s="21" t="s">
        <v>389</v>
      </c>
      <c r="C205" s="1" t="s">
        <v>22</v>
      </c>
      <c r="D205" s="10">
        <v>560.063633</v>
      </c>
      <c r="E205" s="3"/>
      <c r="F205" s="11">
        <f t="shared" si="4"/>
        <v>0</v>
      </c>
      <c r="G205" s="12"/>
      <c r="H205" s="8" t="e">
        <f>SUMIF(#REF!,'標單'!B205,#REF!)</f>
        <v>#REF!</v>
      </c>
    </row>
    <row r="206" spans="1:8" ht="19.5" customHeight="1">
      <c r="A206" s="1">
        <v>14</v>
      </c>
      <c r="B206" s="21" t="s">
        <v>59</v>
      </c>
      <c r="C206" s="1" t="s">
        <v>22</v>
      </c>
      <c r="D206" s="10">
        <v>129.170446</v>
      </c>
      <c r="E206" s="3"/>
      <c r="F206" s="11">
        <f t="shared" si="4"/>
        <v>0</v>
      </c>
      <c r="G206" s="12"/>
      <c r="H206" s="8" t="e">
        <f>SUMIF(#REF!,'標單'!B206,#REF!)</f>
        <v>#REF!</v>
      </c>
    </row>
    <row r="207" spans="1:8" ht="19.5" customHeight="1">
      <c r="A207" s="1">
        <v>15</v>
      </c>
      <c r="B207" s="2" t="s">
        <v>199</v>
      </c>
      <c r="C207" s="1" t="s">
        <v>22</v>
      </c>
      <c r="D207" s="10">
        <v>54.226204</v>
      </c>
      <c r="E207" s="3"/>
      <c r="F207" s="11">
        <f t="shared" si="4"/>
        <v>0</v>
      </c>
      <c r="G207" s="12"/>
      <c r="H207" s="8" t="e">
        <f>SUMIF(#REF!,'標單'!B207,#REF!)</f>
        <v>#REF!</v>
      </c>
    </row>
    <row r="208" spans="1:8" ht="19.5" customHeight="1">
      <c r="A208" s="1">
        <v>16</v>
      </c>
      <c r="B208" s="28" t="s">
        <v>267</v>
      </c>
      <c r="C208" s="1" t="s">
        <v>119</v>
      </c>
      <c r="D208" s="10">
        <v>1356.4173</v>
      </c>
      <c r="E208" s="3"/>
      <c r="F208" s="11">
        <f t="shared" si="4"/>
        <v>0</v>
      </c>
      <c r="G208" s="12"/>
      <c r="H208" s="8" t="e">
        <f>SUMIF(#REF!,'標單'!B208,#REF!)</f>
        <v>#REF!</v>
      </c>
    </row>
    <row r="209" spans="1:8" ht="19.5" customHeight="1">
      <c r="A209" s="1">
        <v>17</v>
      </c>
      <c r="B209" s="28" t="s">
        <v>458</v>
      </c>
      <c r="C209" s="1" t="s">
        <v>24</v>
      </c>
      <c r="D209" s="10">
        <v>741.2189000000001</v>
      </c>
      <c r="E209" s="3"/>
      <c r="F209" s="11">
        <f t="shared" si="4"/>
        <v>0</v>
      </c>
      <c r="G209" s="12"/>
      <c r="H209" s="8" t="e">
        <f>SUMIF(#REF!,'標單'!B209,#REF!)</f>
        <v>#REF!</v>
      </c>
    </row>
    <row r="210" spans="1:7" ht="19.5" customHeight="1">
      <c r="A210" s="1">
        <v>18</v>
      </c>
      <c r="B210" s="28" t="s">
        <v>459</v>
      </c>
      <c r="C210" s="1" t="s">
        <v>22</v>
      </c>
      <c r="D210" s="10">
        <v>310</v>
      </c>
      <c r="E210" s="3"/>
      <c r="F210" s="11">
        <f t="shared" si="4"/>
        <v>0</v>
      </c>
      <c r="G210" s="12"/>
    </row>
    <row r="211" spans="1:7" ht="16.5">
      <c r="A211" s="1"/>
      <c r="B211" s="2" t="s">
        <v>21</v>
      </c>
      <c r="C211" s="1"/>
      <c r="D211" s="10"/>
      <c r="E211" s="3"/>
      <c r="F211" s="11">
        <f>SUM(F193:F210)</f>
        <v>0</v>
      </c>
      <c r="G211" s="12"/>
    </row>
    <row r="212" spans="1:7" ht="19.5" customHeight="1">
      <c r="A212" s="1"/>
      <c r="B212" s="2"/>
      <c r="C212" s="1"/>
      <c r="D212" s="10"/>
      <c r="E212" s="3"/>
      <c r="F212" s="11"/>
      <c r="G212" s="12"/>
    </row>
    <row r="213" spans="1:7" ht="19.5" customHeight="1">
      <c r="A213" s="1"/>
      <c r="B213" s="2"/>
      <c r="C213" s="1"/>
      <c r="D213" s="10"/>
      <c r="E213" s="3"/>
      <c r="F213" s="11"/>
      <c r="G213" s="12"/>
    </row>
    <row r="214" spans="1:7" ht="20.25" customHeight="1">
      <c r="A214" s="15" t="s">
        <v>134</v>
      </c>
      <c r="B214" s="16" t="s">
        <v>52</v>
      </c>
      <c r="C214" s="15"/>
      <c r="D214" s="17"/>
      <c r="E214" s="18"/>
      <c r="F214" s="19"/>
      <c r="G214" s="20"/>
    </row>
    <row r="215" spans="1:8" ht="16.5">
      <c r="A215" s="1">
        <v>1</v>
      </c>
      <c r="B215" s="28" t="s">
        <v>150</v>
      </c>
      <c r="C215" s="29" t="s">
        <v>20</v>
      </c>
      <c r="D215" s="10">
        <v>12</v>
      </c>
      <c r="E215" s="3"/>
      <c r="F215" s="11">
        <f aca="true" t="shared" si="5" ref="F215:F276">D215*E215</f>
        <v>0</v>
      </c>
      <c r="G215" s="12"/>
      <c r="H215" s="8" t="e">
        <f>SUMIF(#REF!,'標單'!B215,#REF!)</f>
        <v>#REF!</v>
      </c>
    </row>
    <row r="216" spans="1:8" ht="16.5">
      <c r="A216" s="1">
        <v>2</v>
      </c>
      <c r="B216" s="28" t="s">
        <v>151</v>
      </c>
      <c r="C216" s="29" t="s">
        <v>20</v>
      </c>
      <c r="D216" s="10">
        <v>1</v>
      </c>
      <c r="E216" s="3"/>
      <c r="F216" s="11">
        <f t="shared" si="5"/>
        <v>0</v>
      </c>
      <c r="G216" s="12"/>
      <c r="H216" s="8" t="e">
        <f>SUMIF(#REF!,'標單'!B216,#REF!)</f>
        <v>#REF!</v>
      </c>
    </row>
    <row r="217" spans="1:8" ht="16.5">
      <c r="A217" s="1">
        <v>3</v>
      </c>
      <c r="B217" s="28" t="s">
        <v>153</v>
      </c>
      <c r="C217" s="29" t="s">
        <v>20</v>
      </c>
      <c r="D217" s="10">
        <v>2</v>
      </c>
      <c r="E217" s="3"/>
      <c r="F217" s="11">
        <f t="shared" si="5"/>
        <v>0</v>
      </c>
      <c r="G217" s="12"/>
      <c r="H217" s="8" t="e">
        <f>SUMIF(#REF!,'標單'!B217,#REF!)</f>
        <v>#REF!</v>
      </c>
    </row>
    <row r="218" spans="1:8" ht="20.25" customHeight="1">
      <c r="A218" s="1">
        <v>4</v>
      </c>
      <c r="B218" s="28" t="s">
        <v>154</v>
      </c>
      <c r="C218" s="29" t="s">
        <v>20</v>
      </c>
      <c r="D218" s="10">
        <v>5</v>
      </c>
      <c r="E218" s="3"/>
      <c r="F218" s="11">
        <f t="shared" si="5"/>
        <v>0</v>
      </c>
      <c r="G218" s="12"/>
      <c r="H218" s="8" t="e">
        <f>SUMIF(#REF!,'標單'!B218,#REF!)</f>
        <v>#REF!</v>
      </c>
    </row>
    <row r="219" spans="1:8" ht="16.5">
      <c r="A219" s="1">
        <v>5</v>
      </c>
      <c r="B219" s="28" t="s">
        <v>155</v>
      </c>
      <c r="C219" s="29" t="s">
        <v>20</v>
      </c>
      <c r="D219" s="10">
        <v>8</v>
      </c>
      <c r="E219" s="3"/>
      <c r="F219" s="11">
        <f t="shared" si="5"/>
        <v>0</v>
      </c>
      <c r="G219" s="12"/>
      <c r="H219" s="8" t="e">
        <f>SUMIF(#REF!,'標單'!B219,#REF!)</f>
        <v>#REF!</v>
      </c>
    </row>
    <row r="220" spans="1:8" ht="16.5">
      <c r="A220" s="1">
        <v>6</v>
      </c>
      <c r="B220" s="28" t="s">
        <v>156</v>
      </c>
      <c r="C220" s="29" t="s">
        <v>20</v>
      </c>
      <c r="D220" s="10">
        <v>3</v>
      </c>
      <c r="E220" s="3"/>
      <c r="F220" s="11">
        <f t="shared" si="5"/>
        <v>0</v>
      </c>
      <c r="G220" s="12"/>
      <c r="H220" s="8" t="e">
        <f>SUMIF(#REF!,'標單'!B220,#REF!)</f>
        <v>#REF!</v>
      </c>
    </row>
    <row r="221" spans="1:8" ht="16.5">
      <c r="A221" s="1">
        <v>7</v>
      </c>
      <c r="B221" s="28" t="s">
        <v>157</v>
      </c>
      <c r="C221" s="29" t="s">
        <v>20</v>
      </c>
      <c r="D221" s="10">
        <v>1</v>
      </c>
      <c r="E221" s="3"/>
      <c r="F221" s="11">
        <f t="shared" si="5"/>
        <v>0</v>
      </c>
      <c r="G221" s="12"/>
      <c r="H221" s="8" t="e">
        <f>SUMIF(#REF!,'標單'!B221,#REF!)</f>
        <v>#REF!</v>
      </c>
    </row>
    <row r="222" spans="1:8" ht="20.25" customHeight="1">
      <c r="A222" s="1">
        <v>8</v>
      </c>
      <c r="B222" s="28" t="s">
        <v>158</v>
      </c>
      <c r="C222" s="29" t="s">
        <v>20</v>
      </c>
      <c r="D222" s="10">
        <v>1</v>
      </c>
      <c r="E222" s="3"/>
      <c r="F222" s="11">
        <f t="shared" si="5"/>
        <v>0</v>
      </c>
      <c r="G222" s="12"/>
      <c r="H222" s="8" t="e">
        <f>SUMIF(#REF!,'標單'!B222,#REF!)</f>
        <v>#REF!</v>
      </c>
    </row>
    <row r="223" spans="1:8" ht="20.25" customHeight="1">
      <c r="A223" s="1">
        <v>9</v>
      </c>
      <c r="B223" s="28" t="s">
        <v>268</v>
      </c>
      <c r="C223" s="29" t="s">
        <v>20</v>
      </c>
      <c r="D223" s="10">
        <v>1</v>
      </c>
      <c r="E223" s="3"/>
      <c r="F223" s="11">
        <f t="shared" si="5"/>
        <v>0</v>
      </c>
      <c r="G223" s="12"/>
      <c r="H223" s="8" t="e">
        <f>SUMIF(#REF!,'標單'!B223,#REF!)</f>
        <v>#REF!</v>
      </c>
    </row>
    <row r="224" spans="1:8" ht="20.25" customHeight="1">
      <c r="A224" s="1">
        <v>10</v>
      </c>
      <c r="B224" s="28" t="s">
        <v>159</v>
      </c>
      <c r="C224" s="29" t="s">
        <v>20</v>
      </c>
      <c r="D224" s="10">
        <v>2</v>
      </c>
      <c r="E224" s="3"/>
      <c r="F224" s="11">
        <f t="shared" si="5"/>
        <v>0</v>
      </c>
      <c r="G224" s="12"/>
      <c r="H224" s="8" t="e">
        <f>SUMIF(#REF!,'標單'!B224,#REF!)</f>
        <v>#REF!</v>
      </c>
    </row>
    <row r="225" spans="1:8" ht="16.5">
      <c r="A225" s="1">
        <v>11</v>
      </c>
      <c r="B225" s="28" t="s">
        <v>269</v>
      </c>
      <c r="C225" s="29" t="s">
        <v>20</v>
      </c>
      <c r="D225" s="10">
        <v>15</v>
      </c>
      <c r="E225" s="3"/>
      <c r="F225" s="11">
        <f t="shared" si="5"/>
        <v>0</v>
      </c>
      <c r="G225" s="12"/>
      <c r="H225" s="8" t="e">
        <f>SUMIF(#REF!,'標單'!B225,#REF!)</f>
        <v>#REF!</v>
      </c>
    </row>
    <row r="226" spans="1:8" ht="16.5">
      <c r="A226" s="1">
        <v>12</v>
      </c>
      <c r="B226" s="28" t="s">
        <v>160</v>
      </c>
      <c r="C226" s="29" t="s">
        <v>20</v>
      </c>
      <c r="D226" s="10">
        <v>1</v>
      </c>
      <c r="E226" s="3"/>
      <c r="F226" s="11">
        <f t="shared" si="5"/>
        <v>0</v>
      </c>
      <c r="G226" s="12"/>
      <c r="H226" s="8" t="e">
        <f>SUMIF(#REF!,'標單'!B226,#REF!)</f>
        <v>#REF!</v>
      </c>
    </row>
    <row r="227" spans="1:8" ht="20.25" customHeight="1">
      <c r="A227" s="1">
        <v>13</v>
      </c>
      <c r="B227" s="28" t="s">
        <v>152</v>
      </c>
      <c r="C227" s="29" t="s">
        <v>20</v>
      </c>
      <c r="D227" s="10">
        <v>1</v>
      </c>
      <c r="E227" s="3"/>
      <c r="F227" s="11">
        <f t="shared" si="5"/>
        <v>0</v>
      </c>
      <c r="G227" s="12"/>
      <c r="H227" s="8" t="e">
        <f>SUMIF(#REF!,'標單'!B227,#REF!)</f>
        <v>#REF!</v>
      </c>
    </row>
    <row r="228" spans="1:8" ht="20.25" customHeight="1">
      <c r="A228" s="1">
        <v>14</v>
      </c>
      <c r="B228" s="28" t="s">
        <v>161</v>
      </c>
      <c r="C228" s="29" t="s">
        <v>20</v>
      </c>
      <c r="D228" s="10">
        <v>1</v>
      </c>
      <c r="E228" s="3"/>
      <c r="F228" s="11">
        <f t="shared" si="5"/>
        <v>0</v>
      </c>
      <c r="G228" s="12"/>
      <c r="H228" s="8" t="e">
        <f>SUMIF(#REF!,'標單'!B228,#REF!)</f>
        <v>#REF!</v>
      </c>
    </row>
    <row r="229" spans="1:8" ht="20.25" customHeight="1">
      <c r="A229" s="1">
        <v>15</v>
      </c>
      <c r="B229" s="28" t="s">
        <v>270</v>
      </c>
      <c r="C229" s="29" t="s">
        <v>20</v>
      </c>
      <c r="D229" s="10">
        <v>1</v>
      </c>
      <c r="E229" s="3"/>
      <c r="F229" s="11">
        <f t="shared" si="5"/>
        <v>0</v>
      </c>
      <c r="G229" s="12"/>
      <c r="H229" s="8" t="e">
        <f>SUMIF(#REF!,'標單'!B229,#REF!)</f>
        <v>#REF!</v>
      </c>
    </row>
    <row r="230" spans="1:8" ht="20.25" customHeight="1">
      <c r="A230" s="1">
        <v>16</v>
      </c>
      <c r="B230" s="28" t="s">
        <v>162</v>
      </c>
      <c r="C230" s="29" t="s">
        <v>20</v>
      </c>
      <c r="D230" s="10">
        <v>1</v>
      </c>
      <c r="E230" s="3"/>
      <c r="F230" s="11">
        <f t="shared" si="5"/>
        <v>0</v>
      </c>
      <c r="G230" s="12"/>
      <c r="H230" s="8" t="e">
        <f>SUMIF(#REF!,'標單'!B230,#REF!)</f>
        <v>#REF!</v>
      </c>
    </row>
    <row r="231" spans="1:8" ht="20.25" customHeight="1">
      <c r="A231" s="1">
        <v>17</v>
      </c>
      <c r="B231" s="28" t="s">
        <v>163</v>
      </c>
      <c r="C231" s="29" t="s">
        <v>20</v>
      </c>
      <c r="D231" s="10">
        <v>1</v>
      </c>
      <c r="E231" s="3"/>
      <c r="F231" s="11">
        <f t="shared" si="5"/>
        <v>0</v>
      </c>
      <c r="G231" s="12"/>
      <c r="H231" s="8" t="e">
        <f>SUMIF(#REF!,'標單'!B231,#REF!)</f>
        <v>#REF!</v>
      </c>
    </row>
    <row r="232" spans="1:8" ht="20.25" customHeight="1">
      <c r="A232" s="1">
        <v>18</v>
      </c>
      <c r="B232" s="28" t="s">
        <v>164</v>
      </c>
      <c r="C232" s="29" t="s">
        <v>20</v>
      </c>
      <c r="D232" s="10">
        <v>1</v>
      </c>
      <c r="E232" s="3"/>
      <c r="F232" s="11">
        <f t="shared" si="5"/>
        <v>0</v>
      </c>
      <c r="G232" s="12"/>
      <c r="H232" s="8" t="e">
        <f>SUMIF(#REF!,'標單'!B232,#REF!)</f>
        <v>#REF!</v>
      </c>
    </row>
    <row r="233" spans="1:8" ht="20.25" customHeight="1">
      <c r="A233" s="1">
        <v>19</v>
      </c>
      <c r="B233" s="28" t="s">
        <v>165</v>
      </c>
      <c r="C233" s="29" t="s">
        <v>20</v>
      </c>
      <c r="D233" s="10">
        <v>1</v>
      </c>
      <c r="E233" s="3"/>
      <c r="F233" s="11">
        <f t="shared" si="5"/>
        <v>0</v>
      </c>
      <c r="G233" s="46" t="s">
        <v>460</v>
      </c>
      <c r="H233" s="8" t="e">
        <f>SUMIF(#REF!,'標單'!B233,#REF!)</f>
        <v>#REF!</v>
      </c>
    </row>
    <row r="234" spans="1:8" ht="16.5">
      <c r="A234" s="1">
        <v>20</v>
      </c>
      <c r="B234" s="28" t="s">
        <v>180</v>
      </c>
      <c r="C234" s="29" t="s">
        <v>20</v>
      </c>
      <c r="D234" s="10">
        <v>3</v>
      </c>
      <c r="E234" s="3"/>
      <c r="F234" s="11">
        <f t="shared" si="5"/>
        <v>0</v>
      </c>
      <c r="G234" s="46" t="s">
        <v>966</v>
      </c>
      <c r="H234" s="8" t="e">
        <f>SUMIF(#REF!,'標單'!B234,#REF!)</f>
        <v>#REF!</v>
      </c>
    </row>
    <row r="235" spans="1:8" ht="16.5">
      <c r="A235" s="1">
        <v>21</v>
      </c>
      <c r="B235" s="28" t="s">
        <v>181</v>
      </c>
      <c r="C235" s="29" t="s">
        <v>20</v>
      </c>
      <c r="D235" s="10">
        <v>2</v>
      </c>
      <c r="E235" s="3"/>
      <c r="F235" s="11">
        <f t="shared" si="5"/>
        <v>0</v>
      </c>
      <c r="G235" s="46" t="s">
        <v>966</v>
      </c>
      <c r="H235" s="8" t="e">
        <f>SUMIF(#REF!,'標單'!B235,#REF!)</f>
        <v>#REF!</v>
      </c>
    </row>
    <row r="236" spans="1:8" ht="16.5">
      <c r="A236" s="1">
        <v>22</v>
      </c>
      <c r="B236" s="28" t="s">
        <v>182</v>
      </c>
      <c r="C236" s="29" t="s">
        <v>20</v>
      </c>
      <c r="D236" s="10">
        <v>15</v>
      </c>
      <c r="E236" s="3"/>
      <c r="F236" s="11">
        <f t="shared" si="5"/>
        <v>0</v>
      </c>
      <c r="G236" s="46" t="s">
        <v>966</v>
      </c>
      <c r="H236" s="8" t="e">
        <f>SUMIF(#REF!,'標單'!B236,#REF!)</f>
        <v>#REF!</v>
      </c>
    </row>
    <row r="237" spans="1:8" ht="16.5">
      <c r="A237" s="1">
        <v>23</v>
      </c>
      <c r="B237" s="28" t="s">
        <v>183</v>
      </c>
      <c r="C237" s="29" t="s">
        <v>20</v>
      </c>
      <c r="D237" s="10">
        <v>55</v>
      </c>
      <c r="E237" s="3"/>
      <c r="F237" s="11">
        <f t="shared" si="5"/>
        <v>0</v>
      </c>
      <c r="G237" s="46" t="s">
        <v>966</v>
      </c>
      <c r="H237" s="8" t="e">
        <f>SUMIF(#REF!,'標單'!B237,#REF!)</f>
        <v>#REF!</v>
      </c>
    </row>
    <row r="238" spans="1:8" ht="16.5">
      <c r="A238" s="1">
        <v>24</v>
      </c>
      <c r="B238" s="28" t="s">
        <v>184</v>
      </c>
      <c r="C238" s="29" t="s">
        <v>20</v>
      </c>
      <c r="D238" s="10">
        <v>2</v>
      </c>
      <c r="E238" s="3"/>
      <c r="F238" s="11">
        <f t="shared" si="5"/>
        <v>0</v>
      </c>
      <c r="G238" s="46" t="s">
        <v>966</v>
      </c>
      <c r="H238" s="8" t="e">
        <f>SUMIF(#REF!,'標單'!B238,#REF!)</f>
        <v>#REF!</v>
      </c>
    </row>
    <row r="239" spans="1:8" ht="16.5">
      <c r="A239" s="1">
        <v>25</v>
      </c>
      <c r="B239" s="28" t="s">
        <v>185</v>
      </c>
      <c r="C239" s="29" t="s">
        <v>20</v>
      </c>
      <c r="D239" s="10">
        <v>4</v>
      </c>
      <c r="E239" s="3"/>
      <c r="F239" s="11">
        <f t="shared" si="5"/>
        <v>0</v>
      </c>
      <c r="G239" s="46" t="s">
        <v>966</v>
      </c>
      <c r="H239" s="8" t="e">
        <f>SUMIF(#REF!,'標單'!B239,#REF!)</f>
        <v>#REF!</v>
      </c>
    </row>
    <row r="240" spans="1:8" ht="16.5">
      <c r="A240" s="1">
        <v>26</v>
      </c>
      <c r="B240" s="28" t="s">
        <v>186</v>
      </c>
      <c r="C240" s="29" t="s">
        <v>20</v>
      </c>
      <c r="D240" s="10">
        <v>1</v>
      </c>
      <c r="E240" s="3"/>
      <c r="F240" s="11">
        <f t="shared" si="5"/>
        <v>0</v>
      </c>
      <c r="G240" s="46" t="s">
        <v>966</v>
      </c>
      <c r="H240" s="8" t="e">
        <f>SUMIF(#REF!,'標單'!B240,#REF!)</f>
        <v>#REF!</v>
      </c>
    </row>
    <row r="241" spans="1:8" ht="16.5">
      <c r="A241" s="1">
        <v>27</v>
      </c>
      <c r="B241" s="28" t="s">
        <v>187</v>
      </c>
      <c r="C241" s="29" t="s">
        <v>20</v>
      </c>
      <c r="D241" s="10">
        <v>5</v>
      </c>
      <c r="E241" s="3"/>
      <c r="F241" s="11">
        <f t="shared" si="5"/>
        <v>0</v>
      </c>
      <c r="G241" s="12"/>
      <c r="H241" s="8" t="e">
        <f>SUMIF(#REF!,'標單'!B241,#REF!)</f>
        <v>#REF!</v>
      </c>
    </row>
    <row r="242" spans="1:8" ht="16.5">
      <c r="A242" s="1">
        <v>28</v>
      </c>
      <c r="B242" s="28" t="s">
        <v>188</v>
      </c>
      <c r="C242" s="29" t="s">
        <v>20</v>
      </c>
      <c r="D242" s="10">
        <v>2</v>
      </c>
      <c r="E242" s="3"/>
      <c r="F242" s="11">
        <f t="shared" si="5"/>
        <v>0</v>
      </c>
      <c r="G242" s="12"/>
      <c r="H242" s="8" t="e">
        <f>SUMIF(#REF!,'標單'!B242,#REF!)</f>
        <v>#REF!</v>
      </c>
    </row>
    <row r="243" spans="1:8" ht="16.5">
      <c r="A243" s="1">
        <v>29</v>
      </c>
      <c r="B243" s="28" t="s">
        <v>166</v>
      </c>
      <c r="C243" s="29" t="s">
        <v>20</v>
      </c>
      <c r="D243" s="10">
        <v>22</v>
      </c>
      <c r="E243" s="3"/>
      <c r="F243" s="11">
        <f t="shared" si="5"/>
        <v>0</v>
      </c>
      <c r="G243" s="46" t="s">
        <v>966</v>
      </c>
      <c r="H243" s="8" t="e">
        <f>SUMIF(#REF!,'標單'!B243,#REF!)</f>
        <v>#REF!</v>
      </c>
    </row>
    <row r="244" spans="1:8" ht="20.25" customHeight="1">
      <c r="A244" s="1">
        <v>30</v>
      </c>
      <c r="B244" s="28" t="s">
        <v>189</v>
      </c>
      <c r="C244" s="29" t="s">
        <v>20</v>
      </c>
      <c r="D244" s="10">
        <v>1</v>
      </c>
      <c r="E244" s="3"/>
      <c r="F244" s="11">
        <f t="shared" si="5"/>
        <v>0</v>
      </c>
      <c r="G244" s="46" t="s">
        <v>966</v>
      </c>
      <c r="H244" s="8" t="e">
        <f>SUMIF(#REF!,'標單'!B244,#REF!)</f>
        <v>#REF!</v>
      </c>
    </row>
    <row r="245" spans="1:8" ht="16.5">
      <c r="A245" s="1">
        <v>31</v>
      </c>
      <c r="B245" s="28" t="s">
        <v>167</v>
      </c>
      <c r="C245" s="29" t="s">
        <v>20</v>
      </c>
      <c r="D245" s="10">
        <v>1</v>
      </c>
      <c r="E245" s="3"/>
      <c r="F245" s="11">
        <f t="shared" si="5"/>
        <v>0</v>
      </c>
      <c r="G245" s="46" t="s">
        <v>966</v>
      </c>
      <c r="H245" s="8" t="e">
        <f>SUMIF(#REF!,'標單'!B245,#REF!)</f>
        <v>#REF!</v>
      </c>
    </row>
    <row r="246" spans="1:8" ht="20.25" customHeight="1">
      <c r="A246" s="1">
        <v>32</v>
      </c>
      <c r="B246" s="28" t="s">
        <v>190</v>
      </c>
      <c r="C246" s="29" t="s">
        <v>20</v>
      </c>
      <c r="D246" s="10">
        <v>9</v>
      </c>
      <c r="E246" s="3"/>
      <c r="F246" s="11">
        <f t="shared" si="5"/>
        <v>0</v>
      </c>
      <c r="G246" s="46" t="s">
        <v>966</v>
      </c>
      <c r="H246" s="8" t="e">
        <f>SUMIF(#REF!,'標單'!B246,#REF!)</f>
        <v>#REF!</v>
      </c>
    </row>
    <row r="247" spans="1:8" ht="20.25" customHeight="1">
      <c r="A247" s="1">
        <v>33</v>
      </c>
      <c r="B247" s="28" t="s">
        <v>168</v>
      </c>
      <c r="C247" s="29" t="s">
        <v>20</v>
      </c>
      <c r="D247" s="10">
        <v>4</v>
      </c>
      <c r="E247" s="3"/>
      <c r="F247" s="11">
        <f t="shared" si="5"/>
        <v>0</v>
      </c>
      <c r="G247" s="46" t="s">
        <v>966</v>
      </c>
      <c r="H247" s="8" t="e">
        <f>SUMIF(#REF!,'標單'!B247,#REF!)</f>
        <v>#REF!</v>
      </c>
    </row>
    <row r="248" spans="1:8" ht="20.25" customHeight="1">
      <c r="A248" s="1">
        <v>34</v>
      </c>
      <c r="B248" s="28" t="s">
        <v>169</v>
      </c>
      <c r="C248" s="29" t="s">
        <v>20</v>
      </c>
      <c r="D248" s="10">
        <v>3</v>
      </c>
      <c r="E248" s="3"/>
      <c r="F248" s="11">
        <f t="shared" si="5"/>
        <v>0</v>
      </c>
      <c r="G248" s="46" t="s">
        <v>966</v>
      </c>
      <c r="H248" s="8" t="e">
        <f>SUMIF(#REF!,'標單'!B248,#REF!)</f>
        <v>#REF!</v>
      </c>
    </row>
    <row r="249" spans="1:8" ht="20.25" customHeight="1">
      <c r="A249" s="1">
        <v>35</v>
      </c>
      <c r="B249" s="28" t="s">
        <v>191</v>
      </c>
      <c r="C249" s="29" t="s">
        <v>20</v>
      </c>
      <c r="D249" s="10">
        <v>9</v>
      </c>
      <c r="E249" s="3"/>
      <c r="F249" s="11">
        <f t="shared" si="5"/>
        <v>0</v>
      </c>
      <c r="G249" s="46" t="s">
        <v>966</v>
      </c>
      <c r="H249" s="8" t="e">
        <f>SUMIF(#REF!,'標單'!B249,#REF!)</f>
        <v>#REF!</v>
      </c>
    </row>
    <row r="250" spans="1:8" ht="20.25" customHeight="1">
      <c r="A250" s="1">
        <v>36</v>
      </c>
      <c r="B250" s="28" t="s">
        <v>170</v>
      </c>
      <c r="C250" s="29" t="s">
        <v>20</v>
      </c>
      <c r="D250" s="10">
        <v>2</v>
      </c>
      <c r="E250" s="3"/>
      <c r="F250" s="11">
        <f t="shared" si="5"/>
        <v>0</v>
      </c>
      <c r="G250" s="46" t="s">
        <v>966</v>
      </c>
      <c r="H250" s="8" t="e">
        <f>SUMIF(#REF!,'標單'!B250,#REF!)</f>
        <v>#REF!</v>
      </c>
    </row>
    <row r="251" spans="1:8" ht="20.25" customHeight="1">
      <c r="A251" s="1">
        <v>37</v>
      </c>
      <c r="B251" s="28" t="s">
        <v>171</v>
      </c>
      <c r="C251" s="29" t="s">
        <v>20</v>
      </c>
      <c r="D251" s="10">
        <v>1</v>
      </c>
      <c r="E251" s="3"/>
      <c r="F251" s="11">
        <f t="shared" si="5"/>
        <v>0</v>
      </c>
      <c r="G251" s="12"/>
      <c r="H251" s="8" t="e">
        <f>SUMIF(#REF!,'標單'!B251,#REF!)</f>
        <v>#REF!</v>
      </c>
    </row>
    <row r="252" spans="1:8" ht="20.25" customHeight="1">
      <c r="A252" s="1">
        <v>38</v>
      </c>
      <c r="B252" s="28" t="s">
        <v>172</v>
      </c>
      <c r="C252" s="29" t="s">
        <v>20</v>
      </c>
      <c r="D252" s="10">
        <v>1</v>
      </c>
      <c r="E252" s="3"/>
      <c r="F252" s="11">
        <f t="shared" si="5"/>
        <v>0</v>
      </c>
      <c r="G252" s="46" t="s">
        <v>966</v>
      </c>
      <c r="H252" s="8" t="e">
        <f>SUMIF(#REF!,'標單'!B252,#REF!)</f>
        <v>#REF!</v>
      </c>
    </row>
    <row r="253" spans="1:8" ht="20.25" customHeight="1">
      <c r="A253" s="1">
        <v>39</v>
      </c>
      <c r="B253" s="28" t="s">
        <v>173</v>
      </c>
      <c r="C253" s="29" t="s">
        <v>20</v>
      </c>
      <c r="D253" s="10">
        <v>3</v>
      </c>
      <c r="E253" s="3"/>
      <c r="F253" s="11">
        <f t="shared" si="5"/>
        <v>0</v>
      </c>
      <c r="G253" s="46" t="s">
        <v>966</v>
      </c>
      <c r="H253" s="8" t="e">
        <f>SUMIF(#REF!,'標單'!B253,#REF!)</f>
        <v>#REF!</v>
      </c>
    </row>
    <row r="254" spans="1:8" ht="20.25" customHeight="1">
      <c r="A254" s="1">
        <v>40</v>
      </c>
      <c r="B254" s="28" t="s">
        <v>174</v>
      </c>
      <c r="C254" s="29" t="s">
        <v>20</v>
      </c>
      <c r="D254" s="10">
        <v>1</v>
      </c>
      <c r="E254" s="3"/>
      <c r="F254" s="11">
        <f t="shared" si="5"/>
        <v>0</v>
      </c>
      <c r="G254" s="12"/>
      <c r="H254" s="8" t="e">
        <f>SUMIF(#REF!,'標單'!B254,#REF!)</f>
        <v>#REF!</v>
      </c>
    </row>
    <row r="255" spans="1:8" ht="20.25" customHeight="1">
      <c r="A255" s="1">
        <v>41</v>
      </c>
      <c r="B255" s="28" t="s">
        <v>175</v>
      </c>
      <c r="C255" s="29" t="s">
        <v>20</v>
      </c>
      <c r="D255" s="10">
        <v>1</v>
      </c>
      <c r="E255" s="3"/>
      <c r="F255" s="11">
        <f t="shared" si="5"/>
        <v>0</v>
      </c>
      <c r="G255" s="46" t="s">
        <v>966</v>
      </c>
      <c r="H255" s="8" t="e">
        <f>SUMIF(#REF!,'標單'!B255,#REF!)</f>
        <v>#REF!</v>
      </c>
    </row>
    <row r="256" spans="1:8" ht="20.25" customHeight="1">
      <c r="A256" s="1">
        <v>42</v>
      </c>
      <c r="B256" s="28" t="s">
        <v>176</v>
      </c>
      <c r="C256" s="29" t="s">
        <v>20</v>
      </c>
      <c r="D256" s="10">
        <v>2</v>
      </c>
      <c r="E256" s="3"/>
      <c r="F256" s="11">
        <f t="shared" si="5"/>
        <v>0</v>
      </c>
      <c r="G256" s="12"/>
      <c r="H256" s="8" t="e">
        <f>SUMIF(#REF!,'標單'!B256,#REF!)</f>
        <v>#REF!</v>
      </c>
    </row>
    <row r="257" spans="1:8" ht="20.25" customHeight="1">
      <c r="A257" s="1">
        <v>43</v>
      </c>
      <c r="B257" s="28" t="s">
        <v>192</v>
      </c>
      <c r="C257" s="29" t="s">
        <v>20</v>
      </c>
      <c r="D257" s="10">
        <v>4</v>
      </c>
      <c r="E257" s="3"/>
      <c r="F257" s="11">
        <f t="shared" si="5"/>
        <v>0</v>
      </c>
      <c r="G257" s="12"/>
      <c r="H257" s="8" t="e">
        <f>SUMIF(#REF!,'標單'!B257,#REF!)</f>
        <v>#REF!</v>
      </c>
    </row>
    <row r="258" spans="1:8" ht="20.25" customHeight="1">
      <c r="A258" s="1">
        <v>44</v>
      </c>
      <c r="B258" s="28" t="s">
        <v>177</v>
      </c>
      <c r="C258" s="29" t="s">
        <v>20</v>
      </c>
      <c r="D258" s="10">
        <v>9</v>
      </c>
      <c r="E258" s="3"/>
      <c r="F258" s="11">
        <f t="shared" si="5"/>
        <v>0</v>
      </c>
      <c r="G258" s="12"/>
      <c r="H258" s="8" t="e">
        <f>SUMIF(#REF!,'標單'!B258,#REF!)</f>
        <v>#REF!</v>
      </c>
    </row>
    <row r="259" spans="1:8" ht="20.25" customHeight="1">
      <c r="A259" s="1">
        <v>45</v>
      </c>
      <c r="B259" s="28" t="s">
        <v>178</v>
      </c>
      <c r="C259" s="29" t="s">
        <v>20</v>
      </c>
      <c r="D259" s="10">
        <v>2</v>
      </c>
      <c r="E259" s="3"/>
      <c r="F259" s="11">
        <f t="shared" si="5"/>
        <v>0</v>
      </c>
      <c r="G259" s="12"/>
      <c r="H259" s="8" t="e">
        <f>SUMIF(#REF!,'標單'!B259,#REF!)</f>
        <v>#REF!</v>
      </c>
    </row>
    <row r="260" spans="1:8" ht="20.25" customHeight="1">
      <c r="A260" s="1">
        <v>46</v>
      </c>
      <c r="B260" s="28" t="s">
        <v>179</v>
      </c>
      <c r="C260" s="29" t="s">
        <v>20</v>
      </c>
      <c r="D260" s="10">
        <v>3</v>
      </c>
      <c r="E260" s="3"/>
      <c r="F260" s="11">
        <f t="shared" si="5"/>
        <v>0</v>
      </c>
      <c r="G260" s="46" t="s">
        <v>966</v>
      </c>
      <c r="H260" s="8" t="e">
        <f>SUMIF(#REF!,'標單'!B260,#REF!)</f>
        <v>#REF!</v>
      </c>
    </row>
    <row r="261" spans="1:8" ht="20.25" customHeight="1">
      <c r="A261" s="1">
        <v>47</v>
      </c>
      <c r="B261" s="28" t="s">
        <v>398</v>
      </c>
      <c r="C261" s="29" t="s">
        <v>20</v>
      </c>
      <c r="D261" s="10">
        <v>1</v>
      </c>
      <c r="E261" s="3"/>
      <c r="F261" s="11">
        <f t="shared" si="5"/>
        <v>0</v>
      </c>
      <c r="G261" s="12"/>
      <c r="H261" s="8" t="e">
        <f>SUMIF(#REF!,'標單'!B261,#REF!)</f>
        <v>#REF!</v>
      </c>
    </row>
    <row r="262" spans="1:8" ht="20.25" customHeight="1">
      <c r="A262" s="1">
        <v>48</v>
      </c>
      <c r="B262" s="28" t="s">
        <v>271</v>
      </c>
      <c r="C262" s="29" t="s">
        <v>272</v>
      </c>
      <c r="D262" s="10">
        <v>3043.6088</v>
      </c>
      <c r="E262" s="3"/>
      <c r="F262" s="11">
        <f t="shared" si="5"/>
        <v>0</v>
      </c>
      <c r="G262" s="12"/>
      <c r="H262" s="8" t="e">
        <f>SUMIF(#REF!,'標單'!B262,#REF!)</f>
        <v>#REF!</v>
      </c>
    </row>
    <row r="263" spans="1:8" ht="20.25" customHeight="1">
      <c r="A263" s="1">
        <v>49</v>
      </c>
      <c r="B263" s="28" t="s">
        <v>273</v>
      </c>
      <c r="C263" s="29" t="s">
        <v>272</v>
      </c>
      <c r="D263" s="10">
        <v>355.3603</v>
      </c>
      <c r="E263" s="3"/>
      <c r="F263" s="11">
        <f t="shared" si="5"/>
        <v>0</v>
      </c>
      <c r="G263" s="12"/>
      <c r="H263" s="8" t="e">
        <f>SUMIF(#REF!,'標單'!B263,#REF!)</f>
        <v>#REF!</v>
      </c>
    </row>
    <row r="264" spans="1:8" ht="20.25" customHeight="1">
      <c r="A264" s="1">
        <v>50</v>
      </c>
      <c r="B264" s="28" t="s">
        <v>274</v>
      </c>
      <c r="C264" s="29" t="s">
        <v>272</v>
      </c>
      <c r="D264" s="10">
        <v>39.9846</v>
      </c>
      <c r="E264" s="3"/>
      <c r="F264" s="11">
        <f t="shared" si="5"/>
        <v>0</v>
      </c>
      <c r="G264" s="12"/>
      <c r="H264" s="8" t="e">
        <f>SUMIF(#REF!,'標單'!B264,#REF!)</f>
        <v>#REF!</v>
      </c>
    </row>
    <row r="265" spans="1:8" ht="20.25" customHeight="1">
      <c r="A265" s="1">
        <v>51</v>
      </c>
      <c r="B265" s="28" t="s">
        <v>397</v>
      </c>
      <c r="C265" s="29" t="s">
        <v>272</v>
      </c>
      <c r="D265" s="10">
        <v>4.7998</v>
      </c>
      <c r="E265" s="3"/>
      <c r="F265" s="11">
        <f t="shared" si="5"/>
        <v>0</v>
      </c>
      <c r="G265" s="12"/>
      <c r="H265" s="8" t="e">
        <f>SUMIF(#REF!,'標單'!B265,#REF!)</f>
        <v>#REF!</v>
      </c>
    </row>
    <row r="266" spans="1:8" ht="20.25" customHeight="1">
      <c r="A266" s="1">
        <v>52</v>
      </c>
      <c r="B266" s="28" t="s">
        <v>276</v>
      </c>
      <c r="C266" s="29" t="s">
        <v>24</v>
      </c>
      <c r="D266" s="10">
        <v>212.9525</v>
      </c>
      <c r="E266" s="3"/>
      <c r="F266" s="11">
        <f t="shared" si="5"/>
        <v>0</v>
      </c>
      <c r="G266" s="12"/>
      <c r="H266" s="8" t="e">
        <f>SUMIF(#REF!,'標單'!B266,#REF!)</f>
        <v>#REF!</v>
      </c>
    </row>
    <row r="267" spans="1:8" ht="20.25" customHeight="1">
      <c r="A267" s="1">
        <v>53</v>
      </c>
      <c r="B267" s="28" t="s">
        <v>111</v>
      </c>
      <c r="C267" s="29" t="s">
        <v>24</v>
      </c>
      <c r="D267" s="10">
        <v>1056.4813000000001</v>
      </c>
      <c r="E267" s="3"/>
      <c r="F267" s="11">
        <f t="shared" si="5"/>
        <v>0</v>
      </c>
      <c r="G267" s="12"/>
      <c r="H267" s="8" t="e">
        <f>SUMIF(#REF!,'標單'!B267,#REF!)</f>
        <v>#REF!</v>
      </c>
    </row>
    <row r="268" spans="1:8" ht="20.25" customHeight="1">
      <c r="A268" s="1">
        <v>54</v>
      </c>
      <c r="B268" s="28" t="s">
        <v>194</v>
      </c>
      <c r="C268" s="29" t="s">
        <v>24</v>
      </c>
      <c r="D268" s="10">
        <v>80.34</v>
      </c>
      <c r="E268" s="3"/>
      <c r="F268" s="11">
        <f t="shared" si="5"/>
        <v>0</v>
      </c>
      <c r="G268" s="12"/>
      <c r="H268" s="8" t="e">
        <f>SUMIF(#REF!,'標單'!B268,#REF!)</f>
        <v>#REF!</v>
      </c>
    </row>
    <row r="269" spans="1:8" ht="20.25" customHeight="1">
      <c r="A269" s="1">
        <v>55</v>
      </c>
      <c r="B269" s="28" t="s">
        <v>135</v>
      </c>
      <c r="C269" s="29" t="s">
        <v>24</v>
      </c>
      <c r="D269" s="10">
        <v>6.5405</v>
      </c>
      <c r="E269" s="3"/>
      <c r="F269" s="11">
        <f t="shared" si="5"/>
        <v>0</v>
      </c>
      <c r="G269" s="12"/>
      <c r="H269" s="8" t="e">
        <f>SUMIF(#REF!,'標單'!B269,#REF!)</f>
        <v>#REF!</v>
      </c>
    </row>
    <row r="270" spans="1:8" ht="20.25" customHeight="1">
      <c r="A270" s="1">
        <v>56</v>
      </c>
      <c r="B270" s="28" t="s">
        <v>196</v>
      </c>
      <c r="C270" s="29" t="s">
        <v>24</v>
      </c>
      <c r="D270" s="10">
        <v>39.346000000000004</v>
      </c>
      <c r="E270" s="3"/>
      <c r="F270" s="11">
        <f t="shared" si="5"/>
        <v>0</v>
      </c>
      <c r="G270" s="12"/>
      <c r="H270" s="8" t="e">
        <f>SUMIF(#REF!,'標單'!B270,#REF!)</f>
        <v>#REF!</v>
      </c>
    </row>
    <row r="271" spans="1:8" ht="20.25" customHeight="1">
      <c r="A271" s="1">
        <v>57</v>
      </c>
      <c r="B271" s="28" t="s">
        <v>193</v>
      </c>
      <c r="C271" s="29" t="s">
        <v>24</v>
      </c>
      <c r="D271" s="10">
        <v>425.905</v>
      </c>
      <c r="E271" s="3"/>
      <c r="F271" s="11">
        <f t="shared" si="5"/>
        <v>0</v>
      </c>
      <c r="G271" s="12"/>
      <c r="H271" s="8" t="e">
        <f>SUMIF(#REF!,'標單'!B271,#REF!)</f>
        <v>#REF!</v>
      </c>
    </row>
    <row r="272" spans="1:8" ht="20.25" customHeight="1">
      <c r="A272" s="1">
        <v>58</v>
      </c>
      <c r="B272" s="28" t="s">
        <v>112</v>
      </c>
      <c r="C272" s="29" t="s">
        <v>24</v>
      </c>
      <c r="D272" s="10">
        <v>2112.9626000000003</v>
      </c>
      <c r="E272" s="3"/>
      <c r="F272" s="11">
        <f t="shared" si="5"/>
        <v>0</v>
      </c>
      <c r="G272" s="12"/>
      <c r="H272" s="8" t="e">
        <f>SUMIF(#REF!,'標單'!B272,#REF!)</f>
        <v>#REF!</v>
      </c>
    </row>
    <row r="273" spans="1:8" ht="20.25" customHeight="1">
      <c r="A273" s="1">
        <v>59</v>
      </c>
      <c r="B273" s="28" t="s">
        <v>195</v>
      </c>
      <c r="C273" s="29" t="s">
        <v>24</v>
      </c>
      <c r="D273" s="10">
        <v>160.68</v>
      </c>
      <c r="E273" s="3"/>
      <c r="F273" s="11">
        <f t="shared" si="5"/>
        <v>0</v>
      </c>
      <c r="G273" s="12"/>
      <c r="H273" s="8" t="e">
        <f>SUMIF(#REF!,'標單'!B273,#REF!)</f>
        <v>#REF!</v>
      </c>
    </row>
    <row r="274" spans="1:8" ht="20.25" customHeight="1">
      <c r="A274" s="1">
        <v>60</v>
      </c>
      <c r="B274" s="28" t="s">
        <v>136</v>
      </c>
      <c r="C274" s="29" t="s">
        <v>24</v>
      </c>
      <c r="D274" s="10">
        <v>13.081</v>
      </c>
      <c r="E274" s="3"/>
      <c r="F274" s="11">
        <f t="shared" si="5"/>
        <v>0</v>
      </c>
      <c r="G274" s="12"/>
      <c r="H274" s="8" t="e">
        <f>SUMIF(#REF!,'標單'!B274,#REF!)</f>
        <v>#REF!</v>
      </c>
    </row>
    <row r="275" spans="1:8" ht="20.25" customHeight="1">
      <c r="A275" s="1">
        <v>61</v>
      </c>
      <c r="B275" s="28" t="s">
        <v>197</v>
      </c>
      <c r="C275" s="29" t="s">
        <v>24</v>
      </c>
      <c r="D275" s="10">
        <v>78.69200000000001</v>
      </c>
      <c r="E275" s="3"/>
      <c r="F275" s="11">
        <f t="shared" si="5"/>
        <v>0</v>
      </c>
      <c r="G275" s="12"/>
      <c r="H275" s="8" t="e">
        <f>SUMIF(#REF!,'標單'!B275,#REF!)</f>
        <v>#REF!</v>
      </c>
    </row>
    <row r="276" spans="1:7" ht="20.25" customHeight="1">
      <c r="A276" s="1">
        <v>62</v>
      </c>
      <c r="B276" s="28" t="s">
        <v>277</v>
      </c>
      <c r="C276" s="1" t="s">
        <v>8</v>
      </c>
      <c r="D276" s="10">
        <v>1</v>
      </c>
      <c r="E276" s="3"/>
      <c r="F276" s="11">
        <f t="shared" si="5"/>
        <v>0</v>
      </c>
      <c r="G276" s="46" t="s">
        <v>221</v>
      </c>
    </row>
    <row r="277" spans="1:7" ht="20.25" customHeight="1">
      <c r="A277" s="1"/>
      <c r="B277" s="2" t="s">
        <v>21</v>
      </c>
      <c r="C277" s="29"/>
      <c r="D277" s="31"/>
      <c r="E277" s="3"/>
      <c r="F277" s="11">
        <f>SUM(F215:F276)</f>
        <v>0</v>
      </c>
      <c r="G277" s="12"/>
    </row>
    <row r="278" spans="1:7" ht="20.25" customHeight="1">
      <c r="A278" s="1"/>
      <c r="B278" s="2"/>
      <c r="C278" s="29"/>
      <c r="D278" s="31"/>
      <c r="E278" s="3"/>
      <c r="F278" s="11"/>
      <c r="G278" s="12"/>
    </row>
    <row r="279" spans="1:7" ht="20.25" customHeight="1">
      <c r="A279" s="15" t="s">
        <v>137</v>
      </c>
      <c r="B279" s="16" t="s">
        <v>138</v>
      </c>
      <c r="C279" s="15"/>
      <c r="D279" s="17"/>
      <c r="E279" s="18"/>
      <c r="F279" s="19"/>
      <c r="G279" s="20"/>
    </row>
    <row r="280" spans="1:8" ht="33">
      <c r="A280" s="1">
        <v>1</v>
      </c>
      <c r="B280" s="28" t="s">
        <v>217</v>
      </c>
      <c r="C280" s="32" t="s">
        <v>25</v>
      </c>
      <c r="D280" s="10">
        <v>1</v>
      </c>
      <c r="E280" s="3"/>
      <c r="F280" s="11">
        <f aca="true" t="shared" si="6" ref="F280:F288">D280*E280</f>
        <v>0</v>
      </c>
      <c r="G280" s="12"/>
      <c r="H280" s="8" t="e">
        <f>SUMIF(#REF!,'標單'!B280,#REF!)</f>
        <v>#REF!</v>
      </c>
    </row>
    <row r="281" spans="1:8" ht="33">
      <c r="A281" s="1">
        <v>2</v>
      </c>
      <c r="B281" s="28" t="s">
        <v>223</v>
      </c>
      <c r="C281" s="32" t="s">
        <v>25</v>
      </c>
      <c r="D281" s="10">
        <v>1</v>
      </c>
      <c r="E281" s="3"/>
      <c r="F281" s="11">
        <f t="shared" si="6"/>
        <v>0</v>
      </c>
      <c r="G281" s="12"/>
      <c r="H281" s="8" t="e">
        <f>SUMIF(#REF!,'標單'!B281,#REF!)</f>
        <v>#REF!</v>
      </c>
    </row>
    <row r="282" spans="1:8" ht="16.5">
      <c r="A282" s="1">
        <v>3</v>
      </c>
      <c r="B282" s="28" t="s">
        <v>226</v>
      </c>
      <c r="C282" s="32" t="s">
        <v>24</v>
      </c>
      <c r="D282" s="10">
        <v>2.06</v>
      </c>
      <c r="E282" s="3"/>
      <c r="F282" s="11">
        <f t="shared" si="6"/>
        <v>0</v>
      </c>
      <c r="G282" s="12"/>
      <c r="H282" s="8" t="e">
        <f>SUMIF(#REF!,'標單'!B282,#REF!)</f>
        <v>#REF!</v>
      </c>
    </row>
    <row r="283" spans="1:8" ht="16.5">
      <c r="A283" s="1">
        <v>4</v>
      </c>
      <c r="B283" s="28" t="s">
        <v>322</v>
      </c>
      <c r="C283" s="32" t="s">
        <v>24</v>
      </c>
      <c r="D283" s="10">
        <v>0.721</v>
      </c>
      <c r="E283" s="3"/>
      <c r="F283" s="11">
        <f t="shared" si="6"/>
        <v>0</v>
      </c>
      <c r="G283" s="12"/>
      <c r="H283" s="8" t="e">
        <f>SUMIF(#REF!,'標單'!B283,#REF!)</f>
        <v>#REF!</v>
      </c>
    </row>
    <row r="284" spans="1:8" ht="33">
      <c r="A284" s="1">
        <v>5</v>
      </c>
      <c r="B284" s="28" t="s">
        <v>278</v>
      </c>
      <c r="C284" s="29" t="s">
        <v>20</v>
      </c>
      <c r="D284" s="10">
        <v>1</v>
      </c>
      <c r="E284" s="3"/>
      <c r="F284" s="11">
        <f t="shared" si="6"/>
        <v>0</v>
      </c>
      <c r="G284" s="12"/>
      <c r="H284" s="8" t="e">
        <f>SUMIF(#REF!,'標單'!B284,#REF!)</f>
        <v>#REF!</v>
      </c>
    </row>
    <row r="285" spans="1:8" ht="16.5">
      <c r="A285" s="1">
        <v>6</v>
      </c>
      <c r="B285" s="28" t="s">
        <v>321</v>
      </c>
      <c r="C285" s="29" t="s">
        <v>20</v>
      </c>
      <c r="D285" s="10">
        <v>3</v>
      </c>
      <c r="E285" s="3"/>
      <c r="F285" s="11">
        <f t="shared" si="6"/>
        <v>0</v>
      </c>
      <c r="G285" s="12"/>
      <c r="H285" s="8" t="e">
        <f>SUMIF(#REF!,'標單'!B285,#REF!)</f>
        <v>#REF!</v>
      </c>
    </row>
    <row r="286" spans="1:8" ht="33">
      <c r="A286" s="1">
        <v>7</v>
      </c>
      <c r="B286" s="28" t="s">
        <v>238</v>
      </c>
      <c r="C286" s="29" t="s">
        <v>239</v>
      </c>
      <c r="D286" s="10">
        <v>9</v>
      </c>
      <c r="E286" s="3"/>
      <c r="F286" s="11">
        <f t="shared" si="6"/>
        <v>0</v>
      </c>
      <c r="G286" s="12"/>
      <c r="H286" s="8" t="e">
        <f>SUMIF(#REF!,'標單'!B286,#REF!)</f>
        <v>#REF!</v>
      </c>
    </row>
    <row r="287" spans="1:8" ht="33">
      <c r="A287" s="1">
        <v>8</v>
      </c>
      <c r="B287" s="28" t="s">
        <v>240</v>
      </c>
      <c r="C287" s="29" t="s">
        <v>239</v>
      </c>
      <c r="D287" s="10">
        <v>6</v>
      </c>
      <c r="E287" s="3"/>
      <c r="F287" s="11">
        <f t="shared" si="6"/>
        <v>0</v>
      </c>
      <c r="G287" s="12"/>
      <c r="H287" s="8" t="e">
        <f>SUMIF(#REF!,'標單'!B287,#REF!)</f>
        <v>#REF!</v>
      </c>
    </row>
    <row r="288" spans="1:8" ht="33">
      <c r="A288" s="1">
        <v>9</v>
      </c>
      <c r="B288" s="28" t="s">
        <v>323</v>
      </c>
      <c r="C288" s="32" t="s">
        <v>24</v>
      </c>
      <c r="D288" s="10">
        <v>6.18</v>
      </c>
      <c r="E288" s="3"/>
      <c r="F288" s="11">
        <f t="shared" si="6"/>
        <v>0</v>
      </c>
      <c r="G288" s="12"/>
      <c r="H288" s="8" t="e">
        <f>SUMIF(#REF!,'標單'!B288,#REF!)</f>
        <v>#REF!</v>
      </c>
    </row>
    <row r="289" spans="1:7" ht="20.25" customHeight="1">
      <c r="A289" s="1"/>
      <c r="B289" s="2" t="s">
        <v>21</v>
      </c>
      <c r="C289" s="1"/>
      <c r="D289" s="10"/>
      <c r="E289" s="3"/>
      <c r="F289" s="11">
        <f>SUM(F280:F288)</f>
        <v>0</v>
      </c>
      <c r="G289" s="12"/>
    </row>
    <row r="290" spans="1:7" ht="20.25" customHeight="1">
      <c r="A290" s="1"/>
      <c r="B290" s="2"/>
      <c r="C290" s="1"/>
      <c r="D290" s="10"/>
      <c r="E290" s="3"/>
      <c r="F290" s="11"/>
      <c r="G290" s="12"/>
    </row>
    <row r="291" spans="1:7" ht="20.25" customHeight="1">
      <c r="A291" s="15" t="s">
        <v>3</v>
      </c>
      <c r="B291" s="16" t="s">
        <v>56</v>
      </c>
      <c r="C291" s="15"/>
      <c r="D291" s="17"/>
      <c r="E291" s="18"/>
      <c r="F291" s="19"/>
      <c r="G291" s="20"/>
    </row>
    <row r="292" spans="1:8" ht="20.25" customHeight="1">
      <c r="A292" s="1">
        <v>1</v>
      </c>
      <c r="B292" s="33" t="s">
        <v>393</v>
      </c>
      <c r="C292" s="32" t="s">
        <v>24</v>
      </c>
      <c r="D292" s="10">
        <v>98.30649600000001</v>
      </c>
      <c r="E292" s="3"/>
      <c r="F292" s="11">
        <f aca="true" t="shared" si="7" ref="F292:F336">D292*E292</f>
        <v>0</v>
      </c>
      <c r="G292" s="12"/>
      <c r="H292" s="8" t="e">
        <f>SUMIF(#REF!,'標單'!B292,#REF!)</f>
        <v>#REF!</v>
      </c>
    </row>
    <row r="293" spans="1:8" ht="20.25" customHeight="1">
      <c r="A293" s="1">
        <v>2</v>
      </c>
      <c r="B293" s="33" t="s">
        <v>394</v>
      </c>
      <c r="C293" s="32" t="s">
        <v>24</v>
      </c>
      <c r="D293" s="10">
        <v>49.359866000000004</v>
      </c>
      <c r="E293" s="3"/>
      <c r="F293" s="11">
        <f t="shared" si="7"/>
        <v>0</v>
      </c>
      <c r="G293" s="12"/>
      <c r="H293" s="8" t="e">
        <f>SUMIF(#REF!,'標單'!B293,#REF!)</f>
        <v>#REF!</v>
      </c>
    </row>
    <row r="294" spans="1:8" ht="20.25" customHeight="1">
      <c r="A294" s="1">
        <v>3</v>
      </c>
      <c r="B294" s="34" t="s">
        <v>395</v>
      </c>
      <c r="C294" s="32" t="s">
        <v>24</v>
      </c>
      <c r="D294" s="10">
        <v>50.589273999999996</v>
      </c>
      <c r="E294" s="3"/>
      <c r="F294" s="11">
        <f t="shared" si="7"/>
        <v>0</v>
      </c>
      <c r="G294" s="12"/>
      <c r="H294" s="8" t="e">
        <f>SUMIF(#REF!,'標單'!B294,#REF!)</f>
        <v>#REF!</v>
      </c>
    </row>
    <row r="295" spans="1:8" ht="20.25" customHeight="1">
      <c r="A295" s="1">
        <v>4</v>
      </c>
      <c r="B295" s="34" t="s">
        <v>313</v>
      </c>
      <c r="C295" s="32" t="s">
        <v>24</v>
      </c>
      <c r="D295" s="10">
        <v>2.1630000000000003</v>
      </c>
      <c r="E295" s="3"/>
      <c r="F295" s="11">
        <f t="shared" si="7"/>
        <v>0</v>
      </c>
      <c r="G295" s="12"/>
      <c r="H295" s="8" t="e">
        <f>SUMIF(#REF!,'標單'!B295,#REF!)</f>
        <v>#REF!</v>
      </c>
    </row>
    <row r="296" spans="1:8" ht="20.25" customHeight="1">
      <c r="A296" s="1">
        <v>5</v>
      </c>
      <c r="B296" s="34" t="s">
        <v>121</v>
      </c>
      <c r="C296" s="32" t="s">
        <v>25</v>
      </c>
      <c r="D296" s="10">
        <v>1</v>
      </c>
      <c r="E296" s="3"/>
      <c r="F296" s="11">
        <f t="shared" si="7"/>
        <v>0</v>
      </c>
      <c r="G296" s="12"/>
      <c r="H296" s="8" t="e">
        <f>SUMIF(#REF!,'標單'!B296,#REF!)</f>
        <v>#REF!</v>
      </c>
    </row>
    <row r="297" spans="1:8" ht="20.25" customHeight="1">
      <c r="A297" s="1">
        <v>6</v>
      </c>
      <c r="B297" s="34" t="s">
        <v>211</v>
      </c>
      <c r="C297" s="32" t="s">
        <v>25</v>
      </c>
      <c r="D297" s="10">
        <v>1</v>
      </c>
      <c r="E297" s="3"/>
      <c r="F297" s="11">
        <f t="shared" si="7"/>
        <v>0</v>
      </c>
      <c r="G297" s="12"/>
      <c r="H297" s="8" t="e">
        <f>SUMIF(#REF!,'標單'!B297,#REF!)</f>
        <v>#REF!</v>
      </c>
    </row>
    <row r="298" spans="1:8" ht="20.25" customHeight="1">
      <c r="A298" s="1">
        <v>7</v>
      </c>
      <c r="B298" s="52" t="s">
        <v>212</v>
      </c>
      <c r="C298" s="32" t="s">
        <v>25</v>
      </c>
      <c r="D298" s="10">
        <v>1</v>
      </c>
      <c r="E298" s="3"/>
      <c r="F298" s="11">
        <f t="shared" si="7"/>
        <v>0</v>
      </c>
      <c r="G298" s="12"/>
      <c r="H298" s="8" t="e">
        <f>SUMIF(#REF!,'標單'!B298,#REF!)</f>
        <v>#REF!</v>
      </c>
    </row>
    <row r="299" spans="1:8" ht="20.25" customHeight="1">
      <c r="A299" s="1">
        <v>8</v>
      </c>
      <c r="B299" s="52" t="s">
        <v>213</v>
      </c>
      <c r="C299" s="32" t="s">
        <v>25</v>
      </c>
      <c r="D299" s="10">
        <v>1</v>
      </c>
      <c r="E299" s="3"/>
      <c r="F299" s="11">
        <f t="shared" si="7"/>
        <v>0</v>
      </c>
      <c r="G299" s="12"/>
      <c r="H299" s="8" t="e">
        <f>SUMIF(#REF!,'標單'!B299,#REF!)</f>
        <v>#REF!</v>
      </c>
    </row>
    <row r="300" spans="1:8" ht="20.25" customHeight="1">
      <c r="A300" s="1">
        <v>9</v>
      </c>
      <c r="B300" s="34" t="s">
        <v>1</v>
      </c>
      <c r="C300" s="32" t="s">
        <v>25</v>
      </c>
      <c r="D300" s="10">
        <v>2</v>
      </c>
      <c r="E300" s="3"/>
      <c r="F300" s="11">
        <f t="shared" si="7"/>
        <v>0</v>
      </c>
      <c r="G300" s="12"/>
      <c r="H300" s="8" t="e">
        <f>SUMIF(#REF!,'標單'!B300,#REF!)</f>
        <v>#REF!</v>
      </c>
    </row>
    <row r="301" spans="1:8" ht="20.25" customHeight="1">
      <c r="A301" s="1">
        <v>10</v>
      </c>
      <c r="B301" s="34" t="s">
        <v>279</v>
      </c>
      <c r="C301" s="32" t="s">
        <v>25</v>
      </c>
      <c r="D301" s="10">
        <v>1</v>
      </c>
      <c r="E301" s="3"/>
      <c r="F301" s="11">
        <f t="shared" si="7"/>
        <v>0</v>
      </c>
      <c r="G301" s="12"/>
      <c r="H301" s="8" t="e">
        <f>SUMIF(#REF!,'標單'!B301,#REF!)</f>
        <v>#REF!</v>
      </c>
    </row>
    <row r="302" spans="1:8" ht="20.25" customHeight="1">
      <c r="A302" s="1">
        <v>11</v>
      </c>
      <c r="B302" s="34" t="s">
        <v>280</v>
      </c>
      <c r="C302" s="32" t="s">
        <v>25</v>
      </c>
      <c r="D302" s="10">
        <v>1</v>
      </c>
      <c r="E302" s="3"/>
      <c r="F302" s="11">
        <f t="shared" si="7"/>
        <v>0</v>
      </c>
      <c r="G302" s="12"/>
      <c r="H302" s="8" t="e">
        <f>SUMIF(#REF!,'標單'!B302,#REF!)</f>
        <v>#REF!</v>
      </c>
    </row>
    <row r="303" spans="1:8" ht="20.25" customHeight="1">
      <c r="A303" s="1">
        <v>12</v>
      </c>
      <c r="B303" s="34" t="s">
        <v>281</v>
      </c>
      <c r="C303" s="32" t="s">
        <v>25</v>
      </c>
      <c r="D303" s="10">
        <v>1</v>
      </c>
      <c r="E303" s="3"/>
      <c r="F303" s="11">
        <f t="shared" si="7"/>
        <v>0</v>
      </c>
      <c r="G303" s="12"/>
      <c r="H303" s="8" t="e">
        <f>SUMIF(#REF!,'標單'!B303,#REF!)</f>
        <v>#REF!</v>
      </c>
    </row>
    <row r="304" spans="1:8" ht="20.25" customHeight="1">
      <c r="A304" s="1">
        <v>13</v>
      </c>
      <c r="B304" s="34" t="s">
        <v>282</v>
      </c>
      <c r="C304" s="32" t="s">
        <v>25</v>
      </c>
      <c r="D304" s="10">
        <v>1</v>
      </c>
      <c r="E304" s="3"/>
      <c r="F304" s="11">
        <f t="shared" si="7"/>
        <v>0</v>
      </c>
      <c r="G304" s="12"/>
      <c r="H304" s="8" t="e">
        <f>SUMIF(#REF!,'標單'!B304,#REF!)</f>
        <v>#REF!</v>
      </c>
    </row>
    <row r="305" spans="1:8" ht="20.25" customHeight="1">
      <c r="A305" s="1">
        <v>14</v>
      </c>
      <c r="B305" s="34" t="s">
        <v>283</v>
      </c>
      <c r="C305" s="32" t="s">
        <v>25</v>
      </c>
      <c r="D305" s="10">
        <v>1</v>
      </c>
      <c r="E305" s="3"/>
      <c r="F305" s="11">
        <f t="shared" si="7"/>
        <v>0</v>
      </c>
      <c r="G305" s="12"/>
      <c r="H305" s="8" t="e">
        <f>SUMIF(#REF!,'標單'!B305,#REF!)</f>
        <v>#REF!</v>
      </c>
    </row>
    <row r="306" spans="1:8" ht="20.25" customHeight="1">
      <c r="A306" s="1">
        <v>15</v>
      </c>
      <c r="B306" s="34" t="s">
        <v>284</v>
      </c>
      <c r="C306" s="32" t="s">
        <v>25</v>
      </c>
      <c r="D306" s="10">
        <v>2</v>
      </c>
      <c r="E306" s="3"/>
      <c r="F306" s="11">
        <f t="shared" si="7"/>
        <v>0</v>
      </c>
      <c r="G306" s="12"/>
      <c r="H306" s="8" t="e">
        <f>SUMIF(#REF!,'標單'!B306,#REF!)</f>
        <v>#REF!</v>
      </c>
    </row>
    <row r="307" spans="1:8" ht="20.25" customHeight="1">
      <c r="A307" s="1">
        <v>16</v>
      </c>
      <c r="B307" s="33" t="s">
        <v>285</v>
      </c>
      <c r="C307" s="32" t="s">
        <v>36</v>
      </c>
      <c r="D307" s="10">
        <v>15</v>
      </c>
      <c r="E307" s="3"/>
      <c r="F307" s="11">
        <f t="shared" si="7"/>
        <v>0</v>
      </c>
      <c r="G307" s="12"/>
      <c r="H307" s="8" t="e">
        <f>SUMIF(#REF!,'標單'!B307,#REF!)</f>
        <v>#REF!</v>
      </c>
    </row>
    <row r="308" spans="1:8" ht="20.25" customHeight="1">
      <c r="A308" s="1">
        <v>17</v>
      </c>
      <c r="B308" s="33" t="s">
        <v>2</v>
      </c>
      <c r="C308" s="32" t="s">
        <v>36</v>
      </c>
      <c r="D308" s="10">
        <v>1</v>
      </c>
      <c r="E308" s="3"/>
      <c r="F308" s="11">
        <f t="shared" si="7"/>
        <v>0</v>
      </c>
      <c r="G308" s="12"/>
      <c r="H308" s="8" t="e">
        <f>SUMIF(#REF!,'標單'!B308,#REF!)</f>
        <v>#REF!</v>
      </c>
    </row>
    <row r="309" spans="1:8" ht="20.25" customHeight="1">
      <c r="A309" s="1">
        <v>18</v>
      </c>
      <c r="B309" s="33" t="s">
        <v>286</v>
      </c>
      <c r="C309" s="32" t="s">
        <v>36</v>
      </c>
      <c r="D309" s="10">
        <v>8</v>
      </c>
      <c r="E309" s="3"/>
      <c r="F309" s="11">
        <f t="shared" si="7"/>
        <v>0</v>
      </c>
      <c r="G309" s="12"/>
      <c r="H309" s="8" t="e">
        <f>SUMIF(#REF!,'標單'!B309,#REF!)</f>
        <v>#REF!</v>
      </c>
    </row>
    <row r="310" spans="1:8" ht="20.25" customHeight="1">
      <c r="A310" s="1">
        <v>19</v>
      </c>
      <c r="B310" s="33" t="s">
        <v>216</v>
      </c>
      <c r="C310" s="32" t="s">
        <v>36</v>
      </c>
      <c r="D310" s="10">
        <v>1</v>
      </c>
      <c r="E310" s="3"/>
      <c r="F310" s="11">
        <f t="shared" si="7"/>
        <v>0</v>
      </c>
      <c r="G310" s="12"/>
      <c r="H310" s="8" t="e">
        <f>SUMIF(#REF!,'標單'!B310,#REF!)</f>
        <v>#REF!</v>
      </c>
    </row>
    <row r="311" spans="1:8" ht="20.25" customHeight="1">
      <c r="A311" s="1">
        <v>20</v>
      </c>
      <c r="B311" s="33" t="s">
        <v>287</v>
      </c>
      <c r="C311" s="32" t="s">
        <v>36</v>
      </c>
      <c r="D311" s="10">
        <v>1</v>
      </c>
      <c r="E311" s="3"/>
      <c r="F311" s="11">
        <f t="shared" si="7"/>
        <v>0</v>
      </c>
      <c r="G311" s="12"/>
      <c r="H311" s="8" t="e">
        <f>SUMIF(#REF!,'標單'!B311,#REF!)</f>
        <v>#REF!</v>
      </c>
    </row>
    <row r="312" spans="1:8" ht="20.25" customHeight="1">
      <c r="A312" s="1">
        <v>21</v>
      </c>
      <c r="B312" s="33" t="s">
        <v>288</v>
      </c>
      <c r="C312" s="29" t="s">
        <v>20</v>
      </c>
      <c r="D312" s="10">
        <v>1</v>
      </c>
      <c r="E312" s="3"/>
      <c r="F312" s="11">
        <f t="shared" si="7"/>
        <v>0</v>
      </c>
      <c r="G312" s="46" t="s">
        <v>326</v>
      </c>
      <c r="H312" s="8" t="e">
        <f>SUMIF(#REF!,'標單'!B312,#REF!)</f>
        <v>#REF!</v>
      </c>
    </row>
    <row r="313" spans="1:8" ht="20.25" customHeight="1">
      <c r="A313" s="1">
        <v>22</v>
      </c>
      <c r="B313" s="33" t="s">
        <v>219</v>
      </c>
      <c r="C313" s="29" t="s">
        <v>20</v>
      </c>
      <c r="D313" s="10">
        <v>1</v>
      </c>
      <c r="E313" s="3"/>
      <c r="F313" s="11">
        <f t="shared" si="7"/>
        <v>0</v>
      </c>
      <c r="G313" s="46" t="s">
        <v>326</v>
      </c>
      <c r="H313" s="8" t="e">
        <f>SUMIF(#REF!,'標單'!B313,#REF!)</f>
        <v>#REF!</v>
      </c>
    </row>
    <row r="314" spans="1:8" ht="20.25" customHeight="1">
      <c r="A314" s="1">
        <v>23</v>
      </c>
      <c r="B314" s="33" t="s">
        <v>210</v>
      </c>
      <c r="C314" s="32" t="s">
        <v>22</v>
      </c>
      <c r="D314" s="10">
        <v>55.3625</v>
      </c>
      <c r="E314" s="3"/>
      <c r="F314" s="11">
        <f t="shared" si="7"/>
        <v>0</v>
      </c>
      <c r="G314" s="12"/>
      <c r="H314" s="8" t="e">
        <f>SUMIF(#REF!,'標單'!B314,#REF!)</f>
        <v>#REF!</v>
      </c>
    </row>
    <row r="315" spans="1:8" ht="20.25" customHeight="1">
      <c r="A315" s="1">
        <v>24</v>
      </c>
      <c r="B315" s="33" t="s">
        <v>214</v>
      </c>
      <c r="C315" s="32" t="s">
        <v>215</v>
      </c>
      <c r="D315" s="10">
        <v>5</v>
      </c>
      <c r="E315" s="3"/>
      <c r="F315" s="11">
        <f t="shared" si="7"/>
        <v>0</v>
      </c>
      <c r="G315" s="12"/>
      <c r="H315" s="8" t="e">
        <f>SUMIF(#REF!,'標單'!B315,#REF!)</f>
        <v>#REF!</v>
      </c>
    </row>
    <row r="316" spans="1:8" ht="33">
      <c r="A316" s="1">
        <v>25</v>
      </c>
      <c r="B316" s="33" t="s">
        <v>289</v>
      </c>
      <c r="C316" s="1" t="s">
        <v>24</v>
      </c>
      <c r="D316" s="10">
        <v>11.639000000000001</v>
      </c>
      <c r="E316" s="3"/>
      <c r="F316" s="11">
        <f t="shared" si="7"/>
        <v>0</v>
      </c>
      <c r="G316" s="12"/>
      <c r="H316" s="8" t="e">
        <f>SUMIF(#REF!,'標單'!B316,#REF!)</f>
        <v>#REF!</v>
      </c>
    </row>
    <row r="317" spans="1:8" ht="20.25" customHeight="1">
      <c r="A317" s="1">
        <v>26</v>
      </c>
      <c r="B317" s="21" t="s">
        <v>290</v>
      </c>
      <c r="C317" s="1" t="s">
        <v>20</v>
      </c>
      <c r="D317" s="10">
        <v>1</v>
      </c>
      <c r="E317" s="3"/>
      <c r="F317" s="11">
        <f t="shared" si="7"/>
        <v>0</v>
      </c>
      <c r="G317" s="12"/>
      <c r="H317" s="8" t="e">
        <f>SUMIF(#REF!,'標單'!B317,#REF!)</f>
        <v>#REF!</v>
      </c>
    </row>
    <row r="318" spans="1:8" ht="20.25" customHeight="1">
      <c r="A318" s="1">
        <v>27</v>
      </c>
      <c r="B318" s="2" t="s">
        <v>209</v>
      </c>
      <c r="C318" s="1" t="s">
        <v>24</v>
      </c>
      <c r="D318" s="10">
        <v>10.5987</v>
      </c>
      <c r="E318" s="3"/>
      <c r="F318" s="11">
        <f t="shared" si="7"/>
        <v>0</v>
      </c>
      <c r="G318" s="12"/>
      <c r="H318" s="8" t="e">
        <f>SUMIF(#REF!,'標單'!B318,#REF!)</f>
        <v>#REF!</v>
      </c>
    </row>
    <row r="319" spans="1:8" ht="20.25" customHeight="1">
      <c r="A319" s="1">
        <v>28</v>
      </c>
      <c r="B319" s="2" t="s">
        <v>122</v>
      </c>
      <c r="C319" s="1" t="s">
        <v>37</v>
      </c>
      <c r="D319" s="10">
        <v>1</v>
      </c>
      <c r="E319" s="3"/>
      <c r="F319" s="11">
        <f t="shared" si="7"/>
        <v>0</v>
      </c>
      <c r="G319" s="12"/>
      <c r="H319" s="8" t="e">
        <f>SUMIF(#REF!,'標單'!B319,#REF!)</f>
        <v>#REF!</v>
      </c>
    </row>
    <row r="320" spans="1:8" ht="20.25" customHeight="1">
      <c r="A320" s="1">
        <v>29</v>
      </c>
      <c r="B320" s="2" t="s">
        <v>48</v>
      </c>
      <c r="C320" s="1" t="s">
        <v>41</v>
      </c>
      <c r="D320" s="10">
        <v>2</v>
      </c>
      <c r="E320" s="3"/>
      <c r="F320" s="11">
        <f t="shared" si="7"/>
        <v>0</v>
      </c>
      <c r="G320" s="12"/>
      <c r="H320" s="8" t="e">
        <f>SUMIF(#REF!,'標單'!B320,#REF!)</f>
        <v>#REF!</v>
      </c>
    </row>
    <row r="321" spans="1:8" ht="20.25" customHeight="1">
      <c r="A321" s="1">
        <v>30</v>
      </c>
      <c r="B321" s="2" t="s">
        <v>291</v>
      </c>
      <c r="C321" s="1" t="s">
        <v>41</v>
      </c>
      <c r="D321" s="10">
        <v>1</v>
      </c>
      <c r="E321" s="3"/>
      <c r="F321" s="11">
        <f t="shared" si="7"/>
        <v>0</v>
      </c>
      <c r="G321" s="12"/>
      <c r="H321" s="8" t="e">
        <f>SUMIF(#REF!,'標單'!B321,#REF!)</f>
        <v>#REF!</v>
      </c>
    </row>
    <row r="322" spans="1:8" ht="20.25" customHeight="1">
      <c r="A322" s="1">
        <v>31</v>
      </c>
      <c r="B322" s="2" t="s">
        <v>42</v>
      </c>
      <c r="C322" s="1" t="s">
        <v>36</v>
      </c>
      <c r="D322" s="10">
        <v>5</v>
      </c>
      <c r="E322" s="3"/>
      <c r="F322" s="11">
        <f t="shared" si="7"/>
        <v>0</v>
      </c>
      <c r="G322" s="12"/>
      <c r="H322" s="8" t="e">
        <f>SUMIF(#REF!,'標單'!B322,#REF!)</f>
        <v>#REF!</v>
      </c>
    </row>
    <row r="323" spans="1:8" ht="20.25" customHeight="1">
      <c r="A323" s="1">
        <v>32</v>
      </c>
      <c r="B323" s="2" t="s">
        <v>43</v>
      </c>
      <c r="C323" s="1" t="s">
        <v>35</v>
      </c>
      <c r="D323" s="10">
        <v>3</v>
      </c>
      <c r="E323" s="3"/>
      <c r="F323" s="11">
        <f t="shared" si="7"/>
        <v>0</v>
      </c>
      <c r="G323" s="12"/>
      <c r="H323" s="8" t="e">
        <f>SUMIF(#REF!,'標單'!B323,#REF!)</f>
        <v>#REF!</v>
      </c>
    </row>
    <row r="324" spans="1:8" ht="20.25" customHeight="1">
      <c r="A324" s="1">
        <v>33</v>
      </c>
      <c r="B324" s="2" t="s">
        <v>44</v>
      </c>
      <c r="C324" s="1" t="s">
        <v>37</v>
      </c>
      <c r="D324" s="10">
        <v>2</v>
      </c>
      <c r="E324" s="3"/>
      <c r="F324" s="11">
        <f t="shared" si="7"/>
        <v>0</v>
      </c>
      <c r="G324" s="12"/>
      <c r="H324" s="8" t="e">
        <f>SUMIF(#REF!,'標單'!B324,#REF!)</f>
        <v>#REF!</v>
      </c>
    </row>
    <row r="325" spans="1:8" ht="20.25" customHeight="1">
      <c r="A325" s="1">
        <v>34</v>
      </c>
      <c r="B325" s="2" t="s">
        <v>45</v>
      </c>
      <c r="C325" s="1" t="s">
        <v>8</v>
      </c>
      <c r="D325" s="10">
        <v>1</v>
      </c>
      <c r="E325" s="3"/>
      <c r="F325" s="11">
        <f t="shared" si="7"/>
        <v>0</v>
      </c>
      <c r="G325" s="12"/>
      <c r="H325" s="8" t="e">
        <f>SUMIF(#REF!,'標單'!B325,#REF!)</f>
        <v>#REF!</v>
      </c>
    </row>
    <row r="326" spans="1:8" ht="20.25" customHeight="1">
      <c r="A326" s="1">
        <v>35</v>
      </c>
      <c r="B326" s="2" t="s">
        <v>46</v>
      </c>
      <c r="C326" s="1" t="s">
        <v>8</v>
      </c>
      <c r="D326" s="10">
        <v>1</v>
      </c>
      <c r="E326" s="3"/>
      <c r="F326" s="11">
        <f t="shared" si="7"/>
        <v>0</v>
      </c>
      <c r="G326" s="12"/>
      <c r="H326" s="8" t="e">
        <f>SUMIF(#REF!,'標單'!B326,#REF!)</f>
        <v>#REF!</v>
      </c>
    </row>
    <row r="327" spans="1:8" ht="20.25" customHeight="1">
      <c r="A327" s="1">
        <v>36</v>
      </c>
      <c r="B327" s="2" t="s">
        <v>47</v>
      </c>
      <c r="C327" s="1" t="s">
        <v>8</v>
      </c>
      <c r="D327" s="10">
        <v>1</v>
      </c>
      <c r="E327" s="3"/>
      <c r="F327" s="11">
        <f t="shared" si="7"/>
        <v>0</v>
      </c>
      <c r="G327" s="12"/>
      <c r="H327" s="8" t="e">
        <f>SUMIF(#REF!,'標單'!B327,#REF!)</f>
        <v>#REF!</v>
      </c>
    </row>
    <row r="328" spans="1:8" ht="20.25" customHeight="1">
      <c r="A328" s="1">
        <v>37</v>
      </c>
      <c r="B328" s="21" t="s">
        <v>292</v>
      </c>
      <c r="C328" s="1" t="s">
        <v>110</v>
      </c>
      <c r="D328" s="10">
        <v>1</v>
      </c>
      <c r="E328" s="3"/>
      <c r="F328" s="11">
        <f t="shared" si="7"/>
        <v>0</v>
      </c>
      <c r="G328" s="12"/>
      <c r="H328" s="8" t="e">
        <f>SUMIF(#REF!,'標單'!B328,#REF!)</f>
        <v>#REF!</v>
      </c>
    </row>
    <row r="329" spans="1:8" ht="20.25" customHeight="1">
      <c r="A329" s="1">
        <v>38</v>
      </c>
      <c r="B329" s="21" t="s">
        <v>293</v>
      </c>
      <c r="C329" s="1" t="s">
        <v>24</v>
      </c>
      <c r="D329" s="10">
        <v>45.32</v>
      </c>
      <c r="E329" s="3"/>
      <c r="F329" s="11">
        <f t="shared" si="7"/>
        <v>0</v>
      </c>
      <c r="G329" s="12"/>
      <c r="H329" s="8" t="e">
        <f>SUMIF(#REF!,'標單'!B329,#REF!)</f>
        <v>#REF!</v>
      </c>
    </row>
    <row r="330" spans="1:8" ht="20.25" customHeight="1">
      <c r="A330" s="1">
        <v>39</v>
      </c>
      <c r="B330" s="2" t="s">
        <v>123</v>
      </c>
      <c r="C330" s="1" t="s">
        <v>25</v>
      </c>
      <c r="D330" s="10">
        <v>2</v>
      </c>
      <c r="E330" s="3"/>
      <c r="F330" s="11">
        <f t="shared" si="7"/>
        <v>0</v>
      </c>
      <c r="G330" s="12"/>
      <c r="H330" s="8" t="e">
        <f>SUMIF(#REF!,'標單'!B330,#REF!)</f>
        <v>#REF!</v>
      </c>
    </row>
    <row r="331" spans="1:8" ht="20.25" customHeight="1">
      <c r="A331" s="1">
        <v>40</v>
      </c>
      <c r="B331" s="2" t="s">
        <v>294</v>
      </c>
      <c r="C331" s="1" t="s">
        <v>24</v>
      </c>
      <c r="D331" s="10">
        <v>20.8266</v>
      </c>
      <c r="E331" s="3"/>
      <c r="F331" s="11">
        <f t="shared" si="7"/>
        <v>0</v>
      </c>
      <c r="G331" s="12"/>
      <c r="H331" s="8" t="e">
        <f>SUMIF(#REF!,'標單'!B331,#REF!)</f>
        <v>#REF!</v>
      </c>
    </row>
    <row r="332" spans="1:8" ht="20.25" customHeight="1">
      <c r="A332" s="1">
        <v>41</v>
      </c>
      <c r="B332" s="2" t="s">
        <v>295</v>
      </c>
      <c r="C332" s="1" t="s">
        <v>24</v>
      </c>
      <c r="D332" s="10">
        <v>125.7527</v>
      </c>
      <c r="E332" s="3"/>
      <c r="F332" s="11">
        <f t="shared" si="7"/>
        <v>0</v>
      </c>
      <c r="G332" s="12"/>
      <c r="H332" s="8" t="e">
        <f>SUMIF(#REF!,'標單'!B332,#REF!)</f>
        <v>#REF!</v>
      </c>
    </row>
    <row r="333" spans="1:8" ht="20.25" customHeight="1">
      <c r="A333" s="1">
        <v>42</v>
      </c>
      <c r="B333" s="2" t="s">
        <v>222</v>
      </c>
      <c r="C333" s="1" t="s">
        <v>296</v>
      </c>
      <c r="D333" s="10">
        <v>1</v>
      </c>
      <c r="E333" s="3"/>
      <c r="F333" s="11">
        <f t="shared" si="7"/>
        <v>0</v>
      </c>
      <c r="G333" s="12"/>
      <c r="H333" s="8" t="e">
        <f>SUMIF(#REF!,'標單'!B333,#REF!)</f>
        <v>#REF!</v>
      </c>
    </row>
    <row r="334" spans="1:8" ht="20.25" customHeight="1">
      <c r="A334" s="1">
        <v>43</v>
      </c>
      <c r="B334" s="2" t="s">
        <v>224</v>
      </c>
      <c r="C334" s="1" t="s">
        <v>296</v>
      </c>
      <c r="D334" s="10">
        <v>1</v>
      </c>
      <c r="E334" s="3"/>
      <c r="F334" s="11">
        <f t="shared" si="7"/>
        <v>0</v>
      </c>
      <c r="G334" s="12"/>
      <c r="H334" s="8" t="e">
        <f>SUMIF(#REF!,'標單'!B334,#REF!)</f>
        <v>#REF!</v>
      </c>
    </row>
    <row r="335" spans="1:8" ht="20.25" customHeight="1">
      <c r="A335" s="1">
        <v>44</v>
      </c>
      <c r="B335" s="2" t="s">
        <v>225</v>
      </c>
      <c r="C335" s="1" t="s">
        <v>25</v>
      </c>
      <c r="D335" s="10">
        <v>1</v>
      </c>
      <c r="E335" s="3"/>
      <c r="F335" s="11">
        <f t="shared" si="7"/>
        <v>0</v>
      </c>
      <c r="G335" s="12"/>
      <c r="H335" s="8" t="e">
        <f>SUMIF(#REF!,'標單'!B335,#REF!)</f>
        <v>#REF!</v>
      </c>
    </row>
    <row r="336" spans="1:8" ht="20.25" customHeight="1">
      <c r="A336" s="1">
        <v>45</v>
      </c>
      <c r="B336" s="2" t="s">
        <v>227</v>
      </c>
      <c r="C336" s="1" t="s">
        <v>228</v>
      </c>
      <c r="D336" s="10">
        <v>1</v>
      </c>
      <c r="E336" s="3"/>
      <c r="F336" s="11">
        <f t="shared" si="7"/>
        <v>0</v>
      </c>
      <c r="G336" s="12"/>
      <c r="H336" s="8" t="e">
        <f>SUMIF(#REF!,'標單'!B336,#REF!)</f>
        <v>#REF!</v>
      </c>
    </row>
    <row r="337" spans="1:7" ht="20.25" customHeight="1">
      <c r="A337" s="1"/>
      <c r="B337" s="2" t="s">
        <v>21</v>
      </c>
      <c r="C337" s="1"/>
      <c r="D337" s="10"/>
      <c r="E337" s="3"/>
      <c r="F337" s="11">
        <f>SUM(F292:F336)</f>
        <v>0</v>
      </c>
      <c r="G337" s="12"/>
    </row>
    <row r="338" spans="1:7" ht="20.25" customHeight="1">
      <c r="A338" s="1"/>
      <c r="B338" s="2"/>
      <c r="C338" s="1"/>
      <c r="D338" s="10"/>
      <c r="E338" s="3"/>
      <c r="F338" s="11"/>
      <c r="G338" s="12"/>
    </row>
    <row r="339" spans="1:7" ht="20.25" customHeight="1">
      <c r="A339" s="35" t="s">
        <v>4</v>
      </c>
      <c r="B339" s="36" t="s">
        <v>58</v>
      </c>
      <c r="C339" s="35"/>
      <c r="D339" s="37"/>
      <c r="E339" s="38"/>
      <c r="F339" s="11"/>
      <c r="G339" s="39"/>
    </row>
    <row r="340" spans="1:8" ht="20.25" customHeight="1">
      <c r="A340" s="1">
        <v>1</v>
      </c>
      <c r="B340" s="2" t="s">
        <v>297</v>
      </c>
      <c r="C340" s="1" t="s">
        <v>25</v>
      </c>
      <c r="D340" s="10">
        <v>1</v>
      </c>
      <c r="E340" s="3"/>
      <c r="F340" s="11">
        <f aca="true" t="shared" si="8" ref="F340:F350">D340*E340</f>
        <v>0</v>
      </c>
      <c r="G340" s="12"/>
      <c r="H340" s="8" t="e">
        <f>SUMIF(#REF!,'標單'!B340,#REF!)</f>
        <v>#REF!</v>
      </c>
    </row>
    <row r="341" spans="1:8" ht="20.25" customHeight="1">
      <c r="A341" s="1">
        <v>2</v>
      </c>
      <c r="B341" s="2" t="s">
        <v>298</v>
      </c>
      <c r="C341" s="1" t="s">
        <v>25</v>
      </c>
      <c r="D341" s="10">
        <v>1</v>
      </c>
      <c r="E341" s="3"/>
      <c r="F341" s="11">
        <f t="shared" si="8"/>
        <v>0</v>
      </c>
      <c r="G341" s="12"/>
      <c r="H341" s="8" t="e">
        <f>SUMIF(#REF!,'標單'!B341,#REF!)</f>
        <v>#REF!</v>
      </c>
    </row>
    <row r="342" spans="1:8" ht="20.25" customHeight="1">
      <c r="A342" s="1">
        <v>3</v>
      </c>
      <c r="B342" s="2" t="s">
        <v>205</v>
      </c>
      <c r="C342" s="1" t="s">
        <v>39</v>
      </c>
      <c r="D342" s="10">
        <v>1</v>
      </c>
      <c r="E342" s="3"/>
      <c r="F342" s="11">
        <f t="shared" si="8"/>
        <v>0</v>
      </c>
      <c r="G342" s="46" t="s">
        <v>328</v>
      </c>
      <c r="H342" s="8" t="e">
        <f>SUMIF(#REF!,'標單'!B342,#REF!)</f>
        <v>#REF!</v>
      </c>
    </row>
    <row r="343" spans="1:8" ht="20.25" customHeight="1">
      <c r="A343" s="1">
        <v>4</v>
      </c>
      <c r="B343" s="2" t="s">
        <v>206</v>
      </c>
      <c r="C343" s="1" t="s">
        <v>25</v>
      </c>
      <c r="D343" s="10">
        <v>3</v>
      </c>
      <c r="E343" s="3"/>
      <c r="F343" s="11">
        <f t="shared" si="8"/>
        <v>0</v>
      </c>
      <c r="G343" s="12" t="s">
        <v>444</v>
      </c>
      <c r="H343" s="8" t="e">
        <f>SUMIF(#REF!,'標單'!B343,#REF!)</f>
        <v>#REF!</v>
      </c>
    </row>
    <row r="344" spans="1:8" ht="20.25" customHeight="1">
      <c r="A344" s="1">
        <v>5</v>
      </c>
      <c r="B344" s="2" t="s">
        <v>299</v>
      </c>
      <c r="C344" s="1" t="s">
        <v>25</v>
      </c>
      <c r="D344" s="10">
        <v>4</v>
      </c>
      <c r="E344" s="3"/>
      <c r="F344" s="11">
        <f t="shared" si="8"/>
        <v>0</v>
      </c>
      <c r="G344" s="12" t="s">
        <v>444</v>
      </c>
      <c r="H344" s="8" t="e">
        <f>SUMIF(#REF!,'標單'!B344,#REF!)</f>
        <v>#REF!</v>
      </c>
    </row>
    <row r="345" spans="1:8" ht="20.25" customHeight="1">
      <c r="A345" s="1">
        <v>6</v>
      </c>
      <c r="B345" s="2" t="s">
        <v>0</v>
      </c>
      <c r="C345" s="1" t="s">
        <v>38</v>
      </c>
      <c r="D345" s="10">
        <v>3</v>
      </c>
      <c r="E345" s="3"/>
      <c r="F345" s="11">
        <f t="shared" si="8"/>
        <v>0</v>
      </c>
      <c r="G345" s="12"/>
      <c r="H345" s="8" t="e">
        <f>SUMIF(#REF!,'標單'!B345,#REF!)</f>
        <v>#REF!</v>
      </c>
    </row>
    <row r="346" spans="1:8" ht="20.25" customHeight="1">
      <c r="A346" s="1">
        <v>7</v>
      </c>
      <c r="B346" s="2" t="s">
        <v>300</v>
      </c>
      <c r="C346" s="1" t="s">
        <v>38</v>
      </c>
      <c r="D346" s="10">
        <v>1</v>
      </c>
      <c r="E346" s="3"/>
      <c r="F346" s="11">
        <f t="shared" si="8"/>
        <v>0</v>
      </c>
      <c r="G346" s="12"/>
      <c r="H346" s="8" t="e">
        <f>SUMIF(#REF!,'標單'!B346,#REF!)</f>
        <v>#REF!</v>
      </c>
    </row>
    <row r="347" spans="1:8" ht="20.25" customHeight="1">
      <c r="A347" s="1">
        <v>8</v>
      </c>
      <c r="B347" s="2" t="s">
        <v>301</v>
      </c>
      <c r="C347" s="1" t="s">
        <v>38</v>
      </c>
      <c r="D347" s="10">
        <v>2</v>
      </c>
      <c r="E347" s="3"/>
      <c r="F347" s="11">
        <f t="shared" si="8"/>
        <v>0</v>
      </c>
      <c r="G347" s="12"/>
      <c r="H347" s="8" t="e">
        <f>SUMIF(#REF!,'標單'!B347,#REF!)</f>
        <v>#REF!</v>
      </c>
    </row>
    <row r="348" spans="1:8" ht="20.25" customHeight="1">
      <c r="A348" s="1">
        <v>9</v>
      </c>
      <c r="B348" s="2" t="s">
        <v>302</v>
      </c>
      <c r="C348" s="1" t="s">
        <v>38</v>
      </c>
      <c r="D348" s="10">
        <v>1</v>
      </c>
      <c r="E348" s="3"/>
      <c r="F348" s="11">
        <f t="shared" si="8"/>
        <v>0</v>
      </c>
      <c r="G348" s="12"/>
      <c r="H348" s="8" t="e">
        <f>SUMIF(#REF!,'標單'!B348,#REF!)</f>
        <v>#REF!</v>
      </c>
    </row>
    <row r="349" spans="1:8" ht="20.25" customHeight="1">
      <c r="A349" s="1">
        <v>10</v>
      </c>
      <c r="B349" s="2" t="s">
        <v>237</v>
      </c>
      <c r="C349" s="1" t="s">
        <v>38</v>
      </c>
      <c r="D349" s="10">
        <v>4</v>
      </c>
      <c r="E349" s="3"/>
      <c r="F349" s="11">
        <f t="shared" si="8"/>
        <v>0</v>
      </c>
      <c r="G349" s="12"/>
      <c r="H349" s="8" t="e">
        <f>SUMIF(#REF!,'標單'!B349,#REF!)</f>
        <v>#REF!</v>
      </c>
    </row>
    <row r="350" spans="1:8" ht="20.25" customHeight="1">
      <c r="A350" s="1">
        <v>11</v>
      </c>
      <c r="B350" s="2" t="s">
        <v>303</v>
      </c>
      <c r="C350" s="1" t="s">
        <v>25</v>
      </c>
      <c r="D350" s="10">
        <v>1</v>
      </c>
      <c r="E350" s="3"/>
      <c r="F350" s="11">
        <f t="shared" si="8"/>
        <v>0</v>
      </c>
      <c r="G350" s="12"/>
      <c r="H350" s="8" t="e">
        <f>SUMIF(#REF!,'標單'!B350,#REF!)</f>
        <v>#REF!</v>
      </c>
    </row>
    <row r="351" spans="1:7" ht="20.25" customHeight="1">
      <c r="A351" s="1"/>
      <c r="B351" s="2" t="s">
        <v>21</v>
      </c>
      <c r="C351" s="1"/>
      <c r="D351" s="10"/>
      <c r="E351" s="3"/>
      <c r="F351" s="11">
        <f>SUM(F340:F350)</f>
        <v>0</v>
      </c>
      <c r="G351" s="12"/>
    </row>
    <row r="352" spans="1:7" ht="20.25" customHeight="1">
      <c r="A352" s="1"/>
      <c r="B352" s="2"/>
      <c r="C352" s="1"/>
      <c r="D352" s="10"/>
      <c r="E352" s="3"/>
      <c r="F352" s="11"/>
      <c r="G352" s="12"/>
    </row>
    <row r="353" spans="1:7" ht="20.25" customHeight="1">
      <c r="A353" s="1"/>
      <c r="B353" s="2"/>
      <c r="C353" s="1"/>
      <c r="D353" s="10"/>
      <c r="E353" s="3"/>
      <c r="F353" s="11"/>
      <c r="G353" s="12"/>
    </row>
    <row r="354" spans="1:7" ht="20.25" customHeight="1">
      <c r="A354" s="1" t="s">
        <v>304</v>
      </c>
      <c r="B354" s="2" t="s">
        <v>305</v>
      </c>
      <c r="C354" s="1"/>
      <c r="D354" s="10"/>
      <c r="E354" s="3"/>
      <c r="F354" s="11"/>
      <c r="G354" s="12"/>
    </row>
    <row r="355" spans="1:8" ht="20.25" customHeight="1">
      <c r="A355" s="1">
        <v>1</v>
      </c>
      <c r="B355" s="2" t="s">
        <v>320</v>
      </c>
      <c r="C355" s="1" t="s">
        <v>22</v>
      </c>
      <c r="D355" s="10">
        <v>25.73</v>
      </c>
      <c r="E355" s="3"/>
      <c r="F355" s="11">
        <f>D355*E355</f>
        <v>0</v>
      </c>
      <c r="G355" s="12"/>
      <c r="H355" s="8" t="e">
        <f>SUMIF(#REF!,'標單'!B355,#REF!)</f>
        <v>#REF!</v>
      </c>
    </row>
    <row r="356" spans="1:8" ht="20.25" customHeight="1">
      <c r="A356" s="1">
        <v>2</v>
      </c>
      <c r="B356" s="53" t="s">
        <v>306</v>
      </c>
      <c r="C356" s="1" t="s">
        <v>93</v>
      </c>
      <c r="D356" s="10">
        <v>19.117315</v>
      </c>
      <c r="E356" s="3"/>
      <c r="F356" s="11">
        <f aca="true" t="shared" si="9" ref="F356:F402">D356*E356</f>
        <v>0</v>
      </c>
      <c r="G356" s="12"/>
      <c r="H356" s="8" t="e">
        <f>SUMIF(#REF!,'標單'!B356,#REF!)</f>
        <v>#REF!</v>
      </c>
    </row>
    <row r="357" spans="1:8" ht="16.5">
      <c r="A357" s="1">
        <v>3</v>
      </c>
      <c r="B357" s="53" t="s">
        <v>307</v>
      </c>
      <c r="C357" s="1" t="s">
        <v>93</v>
      </c>
      <c r="D357" s="10">
        <v>9.852670999999999</v>
      </c>
      <c r="E357" s="3"/>
      <c r="F357" s="11">
        <f t="shared" si="9"/>
        <v>0</v>
      </c>
      <c r="G357" s="12"/>
      <c r="H357" s="8" t="e">
        <f>SUMIF(#REF!,'標單'!B357,#REF!)</f>
        <v>#REF!</v>
      </c>
    </row>
    <row r="358" spans="1:8" ht="16.5">
      <c r="A358" s="1">
        <v>4</v>
      </c>
      <c r="B358" s="53" t="s">
        <v>401</v>
      </c>
      <c r="C358" s="1" t="s">
        <v>93</v>
      </c>
      <c r="D358" s="10">
        <v>9.264644</v>
      </c>
      <c r="E358" s="3"/>
      <c r="F358" s="11">
        <f t="shared" si="9"/>
        <v>0</v>
      </c>
      <c r="G358" s="12"/>
      <c r="H358" s="8" t="e">
        <f>SUMIF(#REF!,'標單'!B358,#REF!)</f>
        <v>#REF!</v>
      </c>
    </row>
    <row r="359" spans="1:8" ht="20.25" customHeight="1">
      <c r="A359" s="1">
        <v>5</v>
      </c>
      <c r="B359" s="53" t="s">
        <v>308</v>
      </c>
      <c r="C359" s="1" t="s">
        <v>93</v>
      </c>
      <c r="D359" s="10">
        <v>1.695174</v>
      </c>
      <c r="E359" s="3"/>
      <c r="F359" s="11">
        <f t="shared" si="9"/>
        <v>0</v>
      </c>
      <c r="G359" s="12"/>
      <c r="H359" s="8" t="e">
        <f>SUMIF(#REF!,'標單'!B359,#REF!)</f>
        <v>#REF!</v>
      </c>
    </row>
    <row r="360" spans="1:7" ht="20.25" customHeight="1">
      <c r="A360" s="1">
        <v>6</v>
      </c>
      <c r="B360" s="53" t="s">
        <v>309</v>
      </c>
      <c r="C360" s="1" t="s">
        <v>93</v>
      </c>
      <c r="D360" s="10">
        <v>10.04</v>
      </c>
      <c r="E360" s="3"/>
      <c r="F360" s="11">
        <f t="shared" si="9"/>
        <v>0</v>
      </c>
      <c r="G360" s="12"/>
    </row>
    <row r="361" spans="1:7" ht="20.25" customHeight="1">
      <c r="A361" s="1">
        <v>7</v>
      </c>
      <c r="B361" s="53" t="s">
        <v>310</v>
      </c>
      <c r="C361" s="1" t="s">
        <v>106</v>
      </c>
      <c r="D361" s="10">
        <v>0.47</v>
      </c>
      <c r="E361" s="3"/>
      <c r="F361" s="11">
        <f t="shared" si="9"/>
        <v>0</v>
      </c>
      <c r="G361" s="12"/>
    </row>
    <row r="362" spans="1:7" ht="20.25" customHeight="1">
      <c r="A362" s="1">
        <v>8</v>
      </c>
      <c r="B362" s="138" t="s">
        <v>971</v>
      </c>
      <c r="C362" s="1" t="s">
        <v>106</v>
      </c>
      <c r="D362" s="10">
        <v>0.66</v>
      </c>
      <c r="E362" s="3"/>
      <c r="F362" s="11">
        <f t="shared" si="9"/>
        <v>0</v>
      </c>
      <c r="G362" s="12"/>
    </row>
    <row r="363" spans="1:7" ht="20.25" customHeight="1">
      <c r="A363" s="1">
        <v>9</v>
      </c>
      <c r="B363" s="53" t="s">
        <v>311</v>
      </c>
      <c r="C363" s="1" t="s">
        <v>22</v>
      </c>
      <c r="D363" s="10">
        <v>32.28</v>
      </c>
      <c r="E363" s="3"/>
      <c r="F363" s="11">
        <f t="shared" si="9"/>
        <v>0</v>
      </c>
      <c r="G363" s="12"/>
    </row>
    <row r="364" spans="1:7" ht="20.25" customHeight="1">
      <c r="A364" s="1">
        <v>10</v>
      </c>
      <c r="B364" s="53" t="s">
        <v>443</v>
      </c>
      <c r="C364" s="1" t="s">
        <v>93</v>
      </c>
      <c r="D364" s="10">
        <v>33.18</v>
      </c>
      <c r="E364" s="3"/>
      <c r="F364" s="11">
        <f t="shared" si="9"/>
        <v>0</v>
      </c>
      <c r="G364" s="12"/>
    </row>
    <row r="365" spans="1:7" ht="20.25" customHeight="1">
      <c r="A365" s="1">
        <v>11</v>
      </c>
      <c r="B365" s="12" t="s">
        <v>148</v>
      </c>
      <c r="C365" s="1" t="s">
        <v>8</v>
      </c>
      <c r="D365" s="10"/>
      <c r="E365" s="3"/>
      <c r="F365" s="11">
        <f t="shared" si="9"/>
        <v>0</v>
      </c>
      <c r="G365" s="12"/>
    </row>
    <row r="366" spans="1:7" ht="20.25" customHeight="1">
      <c r="A366" s="54" t="s">
        <v>430</v>
      </c>
      <c r="B366" s="12" t="s">
        <v>417</v>
      </c>
      <c r="C366" s="1" t="s">
        <v>106</v>
      </c>
      <c r="D366" s="10">
        <v>1.91</v>
      </c>
      <c r="E366" s="3"/>
      <c r="F366" s="11">
        <f t="shared" si="9"/>
        <v>0</v>
      </c>
      <c r="G366" s="12" t="s">
        <v>964</v>
      </c>
    </row>
    <row r="367" spans="1:7" ht="20.25" customHeight="1">
      <c r="A367" s="54" t="s">
        <v>431</v>
      </c>
      <c r="B367" s="12" t="s">
        <v>418</v>
      </c>
      <c r="C367" s="1" t="s">
        <v>35</v>
      </c>
      <c r="D367" s="10">
        <v>32</v>
      </c>
      <c r="E367" s="3"/>
      <c r="F367" s="11">
        <f t="shared" si="9"/>
        <v>0</v>
      </c>
      <c r="G367" s="12"/>
    </row>
    <row r="368" spans="1:7" ht="20.25" customHeight="1">
      <c r="A368" s="54" t="s">
        <v>432</v>
      </c>
      <c r="B368" s="12" t="s">
        <v>419</v>
      </c>
      <c r="C368" s="1" t="s">
        <v>35</v>
      </c>
      <c r="D368" s="10">
        <v>16</v>
      </c>
      <c r="E368" s="3"/>
      <c r="F368" s="11">
        <f t="shared" si="9"/>
        <v>0</v>
      </c>
      <c r="G368" s="12"/>
    </row>
    <row r="369" spans="1:7" ht="20.25" customHeight="1">
      <c r="A369" s="54" t="s">
        <v>433</v>
      </c>
      <c r="B369" s="12" t="s">
        <v>420</v>
      </c>
      <c r="C369" s="1" t="s">
        <v>35</v>
      </c>
      <c r="D369" s="10">
        <v>28</v>
      </c>
      <c r="E369" s="3"/>
      <c r="F369" s="11">
        <f t="shared" si="9"/>
        <v>0</v>
      </c>
      <c r="G369" s="12"/>
    </row>
    <row r="370" spans="1:7" ht="20.25" customHeight="1">
      <c r="A370" s="54" t="s">
        <v>434</v>
      </c>
      <c r="B370" s="12" t="s">
        <v>421</v>
      </c>
      <c r="C370" s="1" t="s">
        <v>35</v>
      </c>
      <c r="D370" s="10">
        <v>16</v>
      </c>
      <c r="E370" s="3"/>
      <c r="F370" s="11">
        <f t="shared" si="9"/>
        <v>0</v>
      </c>
      <c r="G370" s="12"/>
    </row>
    <row r="371" spans="1:7" ht="20.25" customHeight="1">
      <c r="A371" s="54" t="s">
        <v>435</v>
      </c>
      <c r="B371" s="12" t="s">
        <v>422</v>
      </c>
      <c r="C371" s="1" t="s">
        <v>22</v>
      </c>
      <c r="D371" s="10">
        <v>72</v>
      </c>
      <c r="E371" s="3"/>
      <c r="F371" s="11">
        <f t="shared" si="9"/>
        <v>0</v>
      </c>
      <c r="G371" s="12"/>
    </row>
    <row r="372" spans="1:7" ht="20.25" customHeight="1">
      <c r="A372" s="54" t="s">
        <v>436</v>
      </c>
      <c r="B372" s="12" t="s">
        <v>423</v>
      </c>
      <c r="C372" s="1" t="s">
        <v>93</v>
      </c>
      <c r="D372" s="10">
        <v>0.03</v>
      </c>
      <c r="E372" s="3"/>
      <c r="F372" s="11">
        <f t="shared" si="9"/>
        <v>0</v>
      </c>
      <c r="G372" s="12"/>
    </row>
    <row r="373" spans="1:7" ht="20.25" customHeight="1">
      <c r="A373" s="54" t="s">
        <v>437</v>
      </c>
      <c r="B373" s="12" t="s">
        <v>424</v>
      </c>
      <c r="C373" s="1" t="s">
        <v>35</v>
      </c>
      <c r="D373" s="10">
        <v>2</v>
      </c>
      <c r="E373" s="3"/>
      <c r="F373" s="11">
        <f t="shared" si="9"/>
        <v>0</v>
      </c>
      <c r="G373" s="12"/>
    </row>
    <row r="374" spans="1:7" ht="20.25" customHeight="1">
      <c r="A374" s="54" t="s">
        <v>438</v>
      </c>
      <c r="B374" s="12" t="s">
        <v>425</v>
      </c>
      <c r="C374" s="1" t="s">
        <v>106</v>
      </c>
      <c r="D374" s="10">
        <v>1.91</v>
      </c>
      <c r="E374" s="3"/>
      <c r="F374" s="11">
        <f t="shared" si="9"/>
        <v>0</v>
      </c>
      <c r="G374" s="12"/>
    </row>
    <row r="375" spans="1:7" ht="20.25" customHeight="1">
      <c r="A375" s="54" t="s">
        <v>439</v>
      </c>
      <c r="B375" s="12" t="s">
        <v>426</v>
      </c>
      <c r="C375" s="1" t="s">
        <v>106</v>
      </c>
      <c r="D375" s="10">
        <v>1.91</v>
      </c>
      <c r="E375" s="3"/>
      <c r="F375" s="11">
        <f t="shared" si="9"/>
        <v>0</v>
      </c>
      <c r="G375" s="12"/>
    </row>
    <row r="376" spans="1:7" ht="20.25" customHeight="1">
      <c r="A376" s="54" t="s">
        <v>440</v>
      </c>
      <c r="B376" s="12" t="s">
        <v>427</v>
      </c>
      <c r="C376" s="1" t="s">
        <v>106</v>
      </c>
      <c r="D376" s="10">
        <v>1.91</v>
      </c>
      <c r="E376" s="3"/>
      <c r="F376" s="11">
        <f t="shared" si="9"/>
        <v>0</v>
      </c>
      <c r="G376" s="12"/>
    </row>
    <row r="377" spans="1:7" ht="20.25" customHeight="1">
      <c r="A377" s="54" t="s">
        <v>441</v>
      </c>
      <c r="B377" s="12" t="s">
        <v>428</v>
      </c>
      <c r="C377" s="1" t="s">
        <v>106</v>
      </c>
      <c r="D377" s="10">
        <v>1.91</v>
      </c>
      <c r="E377" s="3"/>
      <c r="F377" s="11">
        <f t="shared" si="9"/>
        <v>0</v>
      </c>
      <c r="G377" s="12"/>
    </row>
    <row r="378" spans="1:7" ht="20.25" customHeight="1">
      <c r="A378" s="54" t="s">
        <v>442</v>
      </c>
      <c r="B378" s="12" t="s">
        <v>429</v>
      </c>
      <c r="C378" s="1" t="s">
        <v>106</v>
      </c>
      <c r="D378" s="10">
        <v>1.91</v>
      </c>
      <c r="E378" s="3"/>
      <c r="F378" s="11">
        <f t="shared" si="9"/>
        <v>0</v>
      </c>
      <c r="G378" s="12"/>
    </row>
    <row r="379" spans="1:8" ht="20.25" customHeight="1">
      <c r="A379" s="1">
        <v>12</v>
      </c>
      <c r="B379" s="53" t="s">
        <v>229</v>
      </c>
      <c r="C379" s="1" t="s">
        <v>22</v>
      </c>
      <c r="D379" s="10">
        <v>35.0612</v>
      </c>
      <c r="E379" s="3"/>
      <c r="F379" s="11">
        <f t="shared" si="9"/>
        <v>0</v>
      </c>
      <c r="G379" s="12"/>
      <c r="H379" s="8" t="e">
        <f>SUMIF(#REF!,'標單'!B379,#REF!)</f>
        <v>#REF!</v>
      </c>
    </row>
    <row r="380" spans="1:8" ht="20.25" customHeight="1">
      <c r="A380" s="1">
        <v>13</v>
      </c>
      <c r="B380" s="53" t="s">
        <v>230</v>
      </c>
      <c r="C380" s="1" t="s">
        <v>119</v>
      </c>
      <c r="D380" s="10">
        <v>8.446</v>
      </c>
      <c r="E380" s="3"/>
      <c r="F380" s="11">
        <f t="shared" si="9"/>
        <v>0</v>
      </c>
      <c r="G380" s="12"/>
      <c r="H380" s="8" t="e">
        <f>SUMIF(#REF!,'標單'!B380,#REF!)</f>
        <v>#REF!</v>
      </c>
    </row>
    <row r="381" spans="1:8" ht="20.25" customHeight="1">
      <c r="A381" s="1">
        <v>14</v>
      </c>
      <c r="B381" s="53" t="s">
        <v>231</v>
      </c>
      <c r="C381" s="1" t="s">
        <v>119</v>
      </c>
      <c r="D381" s="10">
        <v>4.223</v>
      </c>
      <c r="E381" s="3"/>
      <c r="F381" s="11">
        <f t="shared" si="9"/>
        <v>0</v>
      </c>
      <c r="G381" s="12"/>
      <c r="H381" s="8" t="e">
        <f>SUMIF(#REF!,'標單'!B381,#REF!)</f>
        <v>#REF!</v>
      </c>
    </row>
    <row r="382" spans="1:8" ht="20.25" customHeight="1">
      <c r="A382" s="1">
        <v>15</v>
      </c>
      <c r="B382" s="53" t="s">
        <v>232</v>
      </c>
      <c r="C382" s="1" t="s">
        <v>119</v>
      </c>
      <c r="D382" s="10">
        <v>16.8096</v>
      </c>
      <c r="E382" s="3"/>
      <c r="F382" s="11">
        <f t="shared" si="9"/>
        <v>0</v>
      </c>
      <c r="G382" s="12"/>
      <c r="H382" s="8" t="e">
        <f>SUMIF(#REF!,'標單'!B382,#REF!)</f>
        <v>#REF!</v>
      </c>
    </row>
    <row r="383" spans="1:8" ht="20.25" customHeight="1">
      <c r="A383" s="1">
        <v>16</v>
      </c>
      <c r="B383" s="53" t="s">
        <v>233</v>
      </c>
      <c r="C383" s="1" t="s">
        <v>119</v>
      </c>
      <c r="D383" s="10">
        <v>22.505499999999998</v>
      </c>
      <c r="E383" s="3"/>
      <c r="F383" s="11">
        <f t="shared" si="9"/>
        <v>0</v>
      </c>
      <c r="G383" s="12"/>
      <c r="H383" s="8" t="e">
        <f>SUMIF(#REF!,'標單'!B383,#REF!)</f>
        <v>#REF!</v>
      </c>
    </row>
    <row r="384" spans="1:8" ht="20.25" customHeight="1">
      <c r="A384" s="1">
        <v>17</v>
      </c>
      <c r="B384" s="53" t="s">
        <v>312</v>
      </c>
      <c r="C384" s="1" t="s">
        <v>119</v>
      </c>
      <c r="D384" s="10">
        <v>12.442400000000001</v>
      </c>
      <c r="E384" s="3"/>
      <c r="F384" s="11">
        <f t="shared" si="9"/>
        <v>0</v>
      </c>
      <c r="G384" s="12"/>
      <c r="H384" s="8" t="e">
        <f>SUMIF(#REF!,'標單'!B384,#REF!)</f>
        <v>#REF!</v>
      </c>
    </row>
    <row r="385" spans="1:8" ht="20.25" customHeight="1">
      <c r="A385" s="1">
        <v>18</v>
      </c>
      <c r="B385" s="12" t="s">
        <v>149</v>
      </c>
      <c r="C385" s="1" t="s">
        <v>22</v>
      </c>
      <c r="D385" s="45">
        <v>62.3665</v>
      </c>
      <c r="E385" s="3"/>
      <c r="F385" s="11">
        <f t="shared" si="9"/>
        <v>0</v>
      </c>
      <c r="G385" s="12"/>
      <c r="H385" s="8" t="e">
        <f>SUMIF(#REF!,'標單'!B385,#REF!)</f>
        <v>#REF!</v>
      </c>
    </row>
    <row r="386" spans="1:7" ht="20.25" customHeight="1">
      <c r="A386" s="1">
        <v>19</v>
      </c>
      <c r="B386" s="12" t="s">
        <v>447</v>
      </c>
      <c r="C386" s="5" t="s">
        <v>22</v>
      </c>
      <c r="D386" s="45">
        <v>6.11</v>
      </c>
      <c r="E386" s="3"/>
      <c r="F386" s="11">
        <f t="shared" si="9"/>
        <v>0</v>
      </c>
      <c r="G386" s="12"/>
    </row>
    <row r="387" spans="1:8" ht="20.25" customHeight="1">
      <c r="A387" s="1">
        <v>20</v>
      </c>
      <c r="B387" s="12" t="s">
        <v>445</v>
      </c>
      <c r="C387" s="5" t="s">
        <v>22</v>
      </c>
      <c r="D387" s="45">
        <v>221.180037</v>
      </c>
      <c r="E387" s="3"/>
      <c r="F387" s="11">
        <f t="shared" si="9"/>
        <v>0</v>
      </c>
      <c r="G387" s="46" t="s">
        <v>325</v>
      </c>
      <c r="H387" s="8" t="e">
        <f>SUMIF(#REF!,'標單'!B387,#REF!)</f>
        <v>#REF!</v>
      </c>
    </row>
    <row r="388" spans="1:8" ht="20.25" customHeight="1">
      <c r="A388" s="1">
        <v>21</v>
      </c>
      <c r="B388" s="12" t="s">
        <v>446</v>
      </c>
      <c r="C388" s="5" t="s">
        <v>22</v>
      </c>
      <c r="D388" s="45">
        <v>22.041382000000002</v>
      </c>
      <c r="E388" s="3"/>
      <c r="F388" s="11">
        <f t="shared" si="9"/>
        <v>0</v>
      </c>
      <c r="G388" s="46" t="s">
        <v>325</v>
      </c>
      <c r="H388" s="8" t="e">
        <f>SUMIF(#REF!,'標單'!B388,#REF!)</f>
        <v>#REF!</v>
      </c>
    </row>
    <row r="389" spans="1:8" ht="20.25" customHeight="1">
      <c r="A389" s="1">
        <v>22</v>
      </c>
      <c r="B389" s="12" t="s">
        <v>390</v>
      </c>
      <c r="C389" s="5" t="s">
        <v>22</v>
      </c>
      <c r="D389" s="45">
        <v>1.5046240000000002</v>
      </c>
      <c r="E389" s="3"/>
      <c r="F389" s="11">
        <f t="shared" si="9"/>
        <v>0</v>
      </c>
      <c r="G389" s="46" t="s">
        <v>325</v>
      </c>
      <c r="H389" s="8" t="e">
        <f>SUMIF(#REF!,'標單'!B389,#REF!)</f>
        <v>#REF!</v>
      </c>
    </row>
    <row r="390" spans="1:8" ht="20.25" customHeight="1">
      <c r="A390" s="1">
        <v>23</v>
      </c>
      <c r="B390" s="12" t="s">
        <v>381</v>
      </c>
      <c r="C390" s="5" t="s">
        <v>22</v>
      </c>
      <c r="D390" s="45">
        <v>5.609689</v>
      </c>
      <c r="E390" s="3"/>
      <c r="F390" s="11">
        <f t="shared" si="9"/>
        <v>0</v>
      </c>
      <c r="G390" s="46" t="s">
        <v>325</v>
      </c>
      <c r="H390" s="8" t="e">
        <f>SUMIF(#REF!,'標單'!B390,#REF!)</f>
        <v>#REF!</v>
      </c>
    </row>
    <row r="391" spans="1:8" ht="20.25" customHeight="1">
      <c r="A391" s="1">
        <v>24</v>
      </c>
      <c r="B391" s="12" t="s">
        <v>392</v>
      </c>
      <c r="C391" s="5" t="s">
        <v>22</v>
      </c>
      <c r="D391" s="45">
        <v>4.942249</v>
      </c>
      <c r="E391" s="3"/>
      <c r="F391" s="11">
        <f t="shared" si="9"/>
        <v>0</v>
      </c>
      <c r="G391" s="46" t="s">
        <v>325</v>
      </c>
      <c r="H391" s="8" t="e">
        <f>SUMIF(#REF!,'標單'!B391,#REF!)</f>
        <v>#REF!</v>
      </c>
    </row>
    <row r="392" spans="1:8" ht="20.25" customHeight="1">
      <c r="A392" s="1">
        <v>25</v>
      </c>
      <c r="B392" s="12" t="s">
        <v>388</v>
      </c>
      <c r="C392" s="5" t="s">
        <v>22</v>
      </c>
      <c r="D392" s="45">
        <v>1.455184</v>
      </c>
      <c r="E392" s="3"/>
      <c r="F392" s="11">
        <f t="shared" si="9"/>
        <v>0</v>
      </c>
      <c r="G392" s="12"/>
      <c r="H392" s="8" t="e">
        <f>SUMIF(#REF!,'標單'!B392,#REF!)</f>
        <v>#REF!</v>
      </c>
    </row>
    <row r="393" spans="1:8" ht="20.25" customHeight="1">
      <c r="A393" s="1">
        <v>26</v>
      </c>
      <c r="B393" s="12" t="s">
        <v>402</v>
      </c>
      <c r="C393" s="5" t="s">
        <v>22</v>
      </c>
      <c r="D393" s="45">
        <v>1.554064</v>
      </c>
      <c r="E393" s="3"/>
      <c r="F393" s="11">
        <f t="shared" si="9"/>
        <v>0</v>
      </c>
      <c r="G393" s="12"/>
      <c r="H393" s="8" t="e">
        <f>SUMIF(#REF!,'標單'!B393,#REF!)</f>
        <v>#REF!</v>
      </c>
    </row>
    <row r="394" spans="1:8" ht="20.25" customHeight="1">
      <c r="A394" s="1">
        <v>27</v>
      </c>
      <c r="B394" s="12" t="s">
        <v>403</v>
      </c>
      <c r="C394" s="5" t="s">
        <v>22</v>
      </c>
      <c r="D394" s="45">
        <v>11.650948000000001</v>
      </c>
      <c r="E394" s="3"/>
      <c r="F394" s="11">
        <f t="shared" si="9"/>
        <v>0</v>
      </c>
      <c r="G394" s="12"/>
      <c r="H394" s="8" t="e">
        <f>SUMIF(#REF!,'標單'!B394,#REF!)</f>
        <v>#REF!</v>
      </c>
    </row>
    <row r="395" spans="1:8" ht="20.25" customHeight="1">
      <c r="A395" s="1">
        <v>28</v>
      </c>
      <c r="B395" s="12" t="s">
        <v>399</v>
      </c>
      <c r="C395" s="5" t="s">
        <v>20</v>
      </c>
      <c r="D395" s="45">
        <v>1</v>
      </c>
      <c r="E395" s="3"/>
      <c r="F395" s="11">
        <f t="shared" si="9"/>
        <v>0</v>
      </c>
      <c r="G395" s="12"/>
      <c r="H395" s="8" t="e">
        <f>SUMIF(#REF!,'標單'!B395,#REF!)</f>
        <v>#REF!</v>
      </c>
    </row>
    <row r="396" spans="1:8" ht="20.25" customHeight="1">
      <c r="A396" s="1">
        <v>29</v>
      </c>
      <c r="B396" s="12" t="s">
        <v>234</v>
      </c>
      <c r="C396" s="5" t="s">
        <v>20</v>
      </c>
      <c r="D396" s="45">
        <v>1</v>
      </c>
      <c r="E396" s="3"/>
      <c r="F396" s="11">
        <f t="shared" si="9"/>
        <v>0</v>
      </c>
      <c r="G396" s="12"/>
      <c r="H396" s="8" t="e">
        <f>SUMIF(#REF!,'標單'!B396,#REF!)</f>
        <v>#REF!</v>
      </c>
    </row>
    <row r="397" spans="1:8" ht="20.25" customHeight="1">
      <c r="A397" s="1">
        <v>30</v>
      </c>
      <c r="B397" s="12" t="s">
        <v>235</v>
      </c>
      <c r="C397" s="5" t="s">
        <v>20</v>
      </c>
      <c r="D397" s="45">
        <v>2</v>
      </c>
      <c r="E397" s="3"/>
      <c r="F397" s="11">
        <f t="shared" si="9"/>
        <v>0</v>
      </c>
      <c r="G397" s="12"/>
      <c r="H397" s="8" t="e">
        <f>SUMIF(#REF!,'標單'!B397,#REF!)</f>
        <v>#REF!</v>
      </c>
    </row>
    <row r="398" spans="1:8" ht="20.25" customHeight="1">
      <c r="A398" s="1">
        <v>31</v>
      </c>
      <c r="B398" s="12" t="s">
        <v>236</v>
      </c>
      <c r="C398" s="5" t="s">
        <v>20</v>
      </c>
      <c r="D398" s="45">
        <v>1</v>
      </c>
      <c r="E398" s="3"/>
      <c r="F398" s="11">
        <f t="shared" si="9"/>
        <v>0</v>
      </c>
      <c r="G398" s="12"/>
      <c r="H398" s="8" t="e">
        <f>SUMIF(#REF!,'標單'!B398,#REF!)</f>
        <v>#REF!</v>
      </c>
    </row>
    <row r="399" spans="1:8" ht="20.25" customHeight="1">
      <c r="A399" s="1">
        <v>32</v>
      </c>
      <c r="B399" s="28" t="s">
        <v>275</v>
      </c>
      <c r="C399" s="29" t="s">
        <v>272</v>
      </c>
      <c r="D399" s="10">
        <v>48.255500000000005</v>
      </c>
      <c r="E399" s="3"/>
      <c r="F399" s="11">
        <f t="shared" si="9"/>
        <v>0</v>
      </c>
      <c r="G399" s="12"/>
      <c r="H399" s="8" t="e">
        <f>SUMIF(#REF!,'標單'!B399,#REF!)</f>
        <v>#REF!</v>
      </c>
    </row>
    <row r="400" spans="1:8" ht="20.25" customHeight="1">
      <c r="A400" s="1">
        <v>33</v>
      </c>
      <c r="B400" s="28" t="s">
        <v>400</v>
      </c>
      <c r="C400" s="29" t="s">
        <v>24</v>
      </c>
      <c r="D400" s="10">
        <v>10.712000000000002</v>
      </c>
      <c r="E400" s="3"/>
      <c r="F400" s="11">
        <f t="shared" si="9"/>
        <v>0</v>
      </c>
      <c r="G400" s="12"/>
      <c r="H400" s="8" t="e">
        <f>SUMIF(#REF!,'標單'!B400,#REF!)</f>
        <v>#REF!</v>
      </c>
    </row>
    <row r="401" spans="1:8" ht="20.25" customHeight="1">
      <c r="A401" s="1">
        <v>34</v>
      </c>
      <c r="B401" s="12" t="s">
        <v>404</v>
      </c>
      <c r="C401" s="5" t="s">
        <v>36</v>
      </c>
      <c r="D401" s="45">
        <v>1</v>
      </c>
      <c r="E401" s="3"/>
      <c r="F401" s="11">
        <f t="shared" si="9"/>
        <v>0</v>
      </c>
      <c r="G401" s="12"/>
      <c r="H401" s="8" t="e">
        <f>SUMIF(#REF!,'標單'!B401,#REF!)</f>
        <v>#REF!</v>
      </c>
    </row>
    <row r="402" spans="1:8" ht="20.25" customHeight="1">
      <c r="A402" s="1">
        <v>35</v>
      </c>
      <c r="B402" s="12" t="s">
        <v>319</v>
      </c>
      <c r="C402" s="5" t="s">
        <v>25</v>
      </c>
      <c r="D402" s="45">
        <v>1</v>
      </c>
      <c r="E402" s="3"/>
      <c r="F402" s="11">
        <f t="shared" si="9"/>
        <v>0</v>
      </c>
      <c r="G402" s="12"/>
      <c r="H402" s="8" t="e">
        <f>SUMIF(#REF!,'標單'!B402,#REF!)</f>
        <v>#REF!</v>
      </c>
    </row>
    <row r="403" spans="1:7" ht="20.25" customHeight="1">
      <c r="A403" s="44"/>
      <c r="B403" s="2" t="s">
        <v>21</v>
      </c>
      <c r="C403" s="47"/>
      <c r="D403" s="45"/>
      <c r="E403" s="3"/>
      <c r="F403" s="11">
        <f>SUM(F355:F402)</f>
        <v>0</v>
      </c>
      <c r="G403" s="12"/>
    </row>
    <row r="404" spans="1:7" ht="20.25" customHeight="1">
      <c r="A404" s="44"/>
      <c r="B404" s="46"/>
      <c r="C404" s="47"/>
      <c r="D404" s="45"/>
      <c r="E404" s="3"/>
      <c r="F404" s="11"/>
      <c r="G404" s="12"/>
    </row>
    <row r="405" spans="1:7" ht="20.25" customHeight="1">
      <c r="A405" s="44"/>
      <c r="B405" s="46"/>
      <c r="C405" s="47"/>
      <c r="D405" s="45"/>
      <c r="E405" s="3"/>
      <c r="F405" s="11"/>
      <c r="G405" s="12"/>
    </row>
    <row r="406" spans="1:7" ht="20.25" customHeight="1">
      <c r="A406" s="44"/>
      <c r="B406" s="46"/>
      <c r="C406" s="47"/>
      <c r="D406" s="45"/>
      <c r="E406" s="3"/>
      <c r="F406" s="11"/>
      <c r="G406" s="12"/>
    </row>
    <row r="407" spans="1:7" ht="20.25" customHeight="1">
      <c r="A407" s="44"/>
      <c r="B407" s="46"/>
      <c r="C407" s="47"/>
      <c r="D407" s="45"/>
      <c r="E407" s="3"/>
      <c r="F407" s="11"/>
      <c r="G407" s="12"/>
    </row>
    <row r="408" spans="1:7" ht="20.25" customHeight="1">
      <c r="A408" s="44"/>
      <c r="B408" s="46"/>
      <c r="C408" s="47"/>
      <c r="D408" s="45"/>
      <c r="E408" s="3"/>
      <c r="F408" s="11"/>
      <c r="G408" s="12"/>
    </row>
    <row r="409" spans="1:7" ht="20.25" customHeight="1">
      <c r="A409" s="44"/>
      <c r="B409" s="46"/>
      <c r="C409" s="47"/>
      <c r="D409" s="45"/>
      <c r="E409" s="3"/>
      <c r="F409" s="11"/>
      <c r="G409" s="12"/>
    </row>
    <row r="410" spans="1:7" ht="20.25" customHeight="1">
      <c r="A410" s="44"/>
      <c r="B410" s="46"/>
      <c r="C410" s="47"/>
      <c r="D410" s="45"/>
      <c r="E410" s="3"/>
      <c r="F410" s="11"/>
      <c r="G410" s="12"/>
    </row>
    <row r="411" spans="1:7" ht="20.25" customHeight="1">
      <c r="A411" s="44"/>
      <c r="B411" s="46"/>
      <c r="C411" s="47"/>
      <c r="D411" s="45"/>
      <c r="E411" s="3"/>
      <c r="F411" s="11"/>
      <c r="G411" s="12"/>
    </row>
  </sheetData>
  <sheetProtection/>
  <printOptions horizontalCentered="1"/>
  <pageMargins left="0.1968503937007874" right="0.1968503937007874" top="1.6141732283464567" bottom="1.2598425196850394" header="0.5118110236220472" footer="0.31496062992125984"/>
  <pageSetup horizontalDpi="600" verticalDpi="600" orientation="portrait" paperSize="9" scale="86" r:id="rId1"/>
  <headerFooter alignWithMargins="0">
    <oddHeader>&amp;L
工程名稱：澎湖第二信用合作社興建大樓工程(建築)
施工地點：澎湖縣馬公市&amp;"Times New Roman,標準" &amp;C&amp;16
&amp;"Times New Roman,標準"&amp;18 &amp;"新細明體,標準" 估價單&amp;R&amp;11
第&amp;P頁       共&amp;N頁
</oddHeader>
    <oddFooter>&amp;L本標單需填寫清楚,若有修改應加蓋印章否則無效.
廠    商                                                 印               負責人                                                 印
&amp;C&amp;"Times New Roman,標準"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4"/>
  <sheetViews>
    <sheetView view="pageBreakPreview" zoomScale="90" zoomScaleSheetLayoutView="90" workbookViewId="0" topLeftCell="A1">
      <selection activeCell="A2" sqref="A2"/>
    </sheetView>
  </sheetViews>
  <sheetFormatPr defaultColWidth="9.75390625" defaultRowHeight="16.5"/>
  <cols>
    <col min="1" max="1" width="7.75390625" style="61" customWidth="1"/>
    <col min="2" max="2" width="9.25390625" style="61" customWidth="1"/>
    <col min="3" max="3" width="16.625" style="61" customWidth="1"/>
    <col min="4" max="4" width="11.125" style="61" customWidth="1"/>
    <col min="5" max="5" width="8.00390625" style="61" customWidth="1"/>
    <col min="6" max="6" width="8.625" style="61" customWidth="1"/>
    <col min="7" max="7" width="19.875" style="60" customWidth="1"/>
    <col min="8" max="8" width="20.00390625" style="60" customWidth="1"/>
    <col min="9" max="9" width="10.625" style="61" customWidth="1"/>
    <col min="10" max="10" width="10.125" style="61" customWidth="1"/>
    <col min="11" max="11" width="3.125" style="57" hidden="1" customWidth="1"/>
    <col min="12" max="12" width="9.75390625" style="57" hidden="1" customWidth="1"/>
    <col min="13" max="14" width="9.75390625" style="57" customWidth="1"/>
    <col min="15" max="15" width="17.375" style="57" customWidth="1"/>
    <col min="16" max="16384" width="9.75390625" style="57" customWidth="1"/>
  </cols>
  <sheetData>
    <row r="1" spans="1:7" ht="18" customHeight="1">
      <c r="A1" s="99" t="s">
        <v>972</v>
      </c>
      <c r="B1" s="56"/>
      <c r="C1" s="57"/>
      <c r="D1" s="58"/>
      <c r="E1" s="58"/>
      <c r="F1" s="58"/>
      <c r="G1" s="59"/>
    </row>
    <row r="2" spans="1:4" ht="18" customHeight="1">
      <c r="A2" s="99" t="s">
        <v>973</v>
      </c>
      <c r="B2" s="56"/>
      <c r="C2" s="62"/>
      <c r="D2" s="63"/>
    </row>
    <row r="3" spans="1:10" ht="18" customHeight="1">
      <c r="A3" s="143" t="s">
        <v>463</v>
      </c>
      <c r="B3" s="144"/>
      <c r="C3" s="65" t="s">
        <v>464</v>
      </c>
      <c r="D3" s="66" t="s">
        <v>465</v>
      </c>
      <c r="E3" s="67"/>
      <c r="F3" s="67"/>
      <c r="G3" s="68"/>
      <c r="H3" s="68"/>
      <c r="I3" s="69" t="s">
        <v>7</v>
      </c>
      <c r="J3" s="70" t="s">
        <v>466</v>
      </c>
    </row>
    <row r="4" spans="1:10" ht="18" customHeight="1">
      <c r="A4" s="143" t="s">
        <v>467</v>
      </c>
      <c r="B4" s="145"/>
      <c r="C4" s="144"/>
      <c r="D4" s="72" t="s">
        <v>468</v>
      </c>
      <c r="E4" s="73" t="s">
        <v>7</v>
      </c>
      <c r="F4" s="72" t="s">
        <v>469</v>
      </c>
      <c r="G4" s="74" t="s">
        <v>470</v>
      </c>
      <c r="H4" s="74" t="s">
        <v>471</v>
      </c>
      <c r="I4" s="75" t="s">
        <v>472</v>
      </c>
      <c r="J4" s="76"/>
    </row>
    <row r="5" spans="1:10" s="85" customFormat="1" ht="18" customHeight="1">
      <c r="A5" s="77" t="s">
        <v>473</v>
      </c>
      <c r="B5" s="78" t="s">
        <v>474</v>
      </c>
      <c r="C5" s="79"/>
      <c r="D5" s="80"/>
      <c r="E5" s="81" t="s">
        <v>466</v>
      </c>
      <c r="F5" s="82">
        <v>1</v>
      </c>
      <c r="G5" s="122"/>
      <c r="H5" s="122"/>
      <c r="I5" s="146"/>
      <c r="J5" s="147"/>
    </row>
    <row r="6" spans="1:10" s="85" customFormat="1" ht="18" customHeight="1">
      <c r="A6" s="77" t="s">
        <v>475</v>
      </c>
      <c r="B6" s="78" t="s">
        <v>476</v>
      </c>
      <c r="C6" s="79"/>
      <c r="D6" s="80"/>
      <c r="E6" s="81" t="s">
        <v>477</v>
      </c>
      <c r="F6" s="82">
        <v>1</v>
      </c>
      <c r="G6" s="122"/>
      <c r="H6" s="122"/>
      <c r="I6" s="83"/>
      <c r="J6" s="84"/>
    </row>
    <row r="7" spans="1:10" s="85" customFormat="1" ht="18" customHeight="1">
      <c r="A7" s="77" t="s">
        <v>478</v>
      </c>
      <c r="B7" s="78" t="s">
        <v>479</v>
      </c>
      <c r="C7" s="79"/>
      <c r="D7" s="80"/>
      <c r="E7" s="81" t="s">
        <v>477</v>
      </c>
      <c r="F7" s="82">
        <v>1</v>
      </c>
      <c r="G7" s="122"/>
      <c r="H7" s="122"/>
      <c r="I7" s="83"/>
      <c r="J7" s="84"/>
    </row>
    <row r="8" spans="1:10" ht="18" customHeight="1">
      <c r="A8" s="86"/>
      <c r="B8" s="86"/>
      <c r="C8" s="87"/>
      <c r="D8" s="87"/>
      <c r="E8" s="88" t="s">
        <v>480</v>
      </c>
      <c r="F8" s="71" t="str">
        <f>J3</f>
        <v>式</v>
      </c>
      <c r="G8" s="89" t="s">
        <v>481</v>
      </c>
      <c r="H8" s="121"/>
      <c r="I8" s="139"/>
      <c r="J8" s="140"/>
    </row>
    <row r="9" spans="1:8" ht="18" customHeight="1">
      <c r="A9" s="93"/>
      <c r="B9" s="93"/>
      <c r="F9" s="94"/>
      <c r="H9" s="95"/>
    </row>
    <row r="10" spans="1:10" ht="18" customHeight="1">
      <c r="A10" s="143" t="s">
        <v>482</v>
      </c>
      <c r="B10" s="144"/>
      <c r="C10" s="65" t="s">
        <v>464</v>
      </c>
      <c r="D10" s="66" t="s">
        <v>61</v>
      </c>
      <c r="E10" s="67"/>
      <c r="F10" s="67"/>
      <c r="G10" s="68"/>
      <c r="H10" s="68"/>
      <c r="I10" s="69" t="s">
        <v>7</v>
      </c>
      <c r="J10" s="70" t="s">
        <v>483</v>
      </c>
    </row>
    <row r="11" spans="1:10" ht="18" customHeight="1">
      <c r="A11" s="143" t="s">
        <v>467</v>
      </c>
      <c r="B11" s="145"/>
      <c r="C11" s="144"/>
      <c r="D11" s="72" t="s">
        <v>468</v>
      </c>
      <c r="E11" s="73" t="s">
        <v>7</v>
      </c>
      <c r="F11" s="72" t="s">
        <v>469</v>
      </c>
      <c r="G11" s="74" t="s">
        <v>470</v>
      </c>
      <c r="H11" s="74" t="s">
        <v>471</v>
      </c>
      <c r="I11" s="75" t="s">
        <v>472</v>
      </c>
      <c r="J11" s="76"/>
    </row>
    <row r="12" spans="1:10" ht="18" customHeight="1">
      <c r="A12" s="72" t="s">
        <v>484</v>
      </c>
      <c r="B12" s="141" t="s">
        <v>485</v>
      </c>
      <c r="C12" s="142"/>
      <c r="D12" s="86"/>
      <c r="E12" s="97" t="s">
        <v>486</v>
      </c>
      <c r="F12" s="98">
        <v>2.4</v>
      </c>
      <c r="G12" s="121"/>
      <c r="H12" s="124"/>
      <c r="I12" s="139"/>
      <c r="J12" s="140"/>
    </row>
    <row r="13" spans="1:10" ht="18" customHeight="1">
      <c r="A13" s="72" t="s">
        <v>475</v>
      </c>
      <c r="B13" s="141" t="s">
        <v>487</v>
      </c>
      <c r="C13" s="142"/>
      <c r="D13" s="86"/>
      <c r="E13" s="97" t="s">
        <v>8</v>
      </c>
      <c r="F13" s="98">
        <v>1</v>
      </c>
      <c r="G13" s="121"/>
      <c r="H13" s="124"/>
      <c r="I13" s="139"/>
      <c r="J13" s="140"/>
    </row>
    <row r="14" spans="1:10" ht="18" customHeight="1">
      <c r="A14" s="72" t="s">
        <v>478</v>
      </c>
      <c r="B14" s="141" t="s">
        <v>488</v>
      </c>
      <c r="C14" s="142"/>
      <c r="D14" s="86"/>
      <c r="E14" s="97" t="s">
        <v>489</v>
      </c>
      <c r="F14" s="98">
        <v>1</v>
      </c>
      <c r="G14" s="121"/>
      <c r="H14" s="124"/>
      <c r="I14" s="139"/>
      <c r="J14" s="140"/>
    </row>
    <row r="15" spans="1:10" ht="18" customHeight="1">
      <c r="A15" s="72" t="s">
        <v>490</v>
      </c>
      <c r="B15" s="141" t="s">
        <v>491</v>
      </c>
      <c r="C15" s="142"/>
      <c r="D15" s="86"/>
      <c r="E15" s="97" t="s">
        <v>8</v>
      </c>
      <c r="F15" s="98">
        <v>1</v>
      </c>
      <c r="G15" s="121"/>
      <c r="H15" s="124"/>
      <c r="I15" s="139"/>
      <c r="J15" s="140"/>
    </row>
    <row r="16" spans="1:10" ht="18" customHeight="1">
      <c r="A16" s="72" t="s">
        <v>492</v>
      </c>
      <c r="B16" s="141" t="s">
        <v>755</v>
      </c>
      <c r="C16" s="142"/>
      <c r="D16" s="86"/>
      <c r="E16" s="97" t="s">
        <v>489</v>
      </c>
      <c r="F16" s="98">
        <v>1</v>
      </c>
      <c r="G16" s="121"/>
      <c r="H16" s="124"/>
      <c r="I16" s="91"/>
      <c r="J16" s="92"/>
    </row>
    <row r="17" spans="1:10" ht="18" customHeight="1">
      <c r="A17" s="72" t="s">
        <v>619</v>
      </c>
      <c r="B17" s="141" t="s">
        <v>493</v>
      </c>
      <c r="C17" s="142"/>
      <c r="D17" s="86"/>
      <c r="E17" s="97" t="s">
        <v>8</v>
      </c>
      <c r="F17" s="98">
        <v>1</v>
      </c>
      <c r="G17" s="121"/>
      <c r="H17" s="124"/>
      <c r="I17" s="139"/>
      <c r="J17" s="140"/>
    </row>
    <row r="18" spans="1:10" ht="18" customHeight="1">
      <c r="A18" s="86"/>
      <c r="B18" s="86"/>
      <c r="C18" s="87"/>
      <c r="D18" s="87"/>
      <c r="E18" s="88" t="s">
        <v>480</v>
      </c>
      <c r="F18" s="71" t="str">
        <f>J10</f>
        <v>M</v>
      </c>
      <c r="G18" s="89" t="s">
        <v>481</v>
      </c>
      <c r="H18" s="121"/>
      <c r="I18" s="139"/>
      <c r="J18" s="140"/>
    </row>
    <row r="19" spans="1:8" ht="18" customHeight="1">
      <c r="A19" s="93"/>
      <c r="B19" s="93"/>
      <c r="F19" s="94"/>
      <c r="H19" s="95"/>
    </row>
    <row r="20" spans="1:10" ht="18" customHeight="1">
      <c r="A20" s="143" t="s">
        <v>494</v>
      </c>
      <c r="B20" s="144"/>
      <c r="C20" s="65" t="s">
        <v>464</v>
      </c>
      <c r="D20" s="66" t="s">
        <v>62</v>
      </c>
      <c r="E20" s="67"/>
      <c r="F20" s="67"/>
      <c r="G20" s="68"/>
      <c r="H20" s="68"/>
      <c r="I20" s="69" t="s">
        <v>7</v>
      </c>
      <c r="J20" s="70" t="s">
        <v>466</v>
      </c>
    </row>
    <row r="21" spans="1:10" ht="18" customHeight="1">
      <c r="A21" s="143" t="s">
        <v>467</v>
      </c>
      <c r="B21" s="145"/>
      <c r="C21" s="144"/>
      <c r="D21" s="72" t="s">
        <v>468</v>
      </c>
      <c r="E21" s="73" t="s">
        <v>7</v>
      </c>
      <c r="F21" s="72" t="s">
        <v>469</v>
      </c>
      <c r="G21" s="74" t="s">
        <v>470</v>
      </c>
      <c r="H21" s="74" t="s">
        <v>471</v>
      </c>
      <c r="I21" s="75" t="s">
        <v>472</v>
      </c>
      <c r="J21" s="76"/>
    </row>
    <row r="22" spans="1:10" ht="18" customHeight="1">
      <c r="A22" s="72" t="s">
        <v>473</v>
      </c>
      <c r="B22" s="141" t="s">
        <v>507</v>
      </c>
      <c r="C22" s="142"/>
      <c r="D22" s="86"/>
      <c r="E22" s="97" t="s">
        <v>466</v>
      </c>
      <c r="F22" s="98">
        <v>1</v>
      </c>
      <c r="G22" s="121"/>
      <c r="H22" s="124"/>
      <c r="I22" s="139"/>
      <c r="J22" s="140"/>
    </row>
    <row r="23" spans="1:10" ht="18" customHeight="1">
      <c r="A23" s="72" t="s">
        <v>475</v>
      </c>
      <c r="B23" s="141" t="s">
        <v>508</v>
      </c>
      <c r="C23" s="142"/>
      <c r="D23" s="86"/>
      <c r="E23" s="97" t="s">
        <v>466</v>
      </c>
      <c r="F23" s="98">
        <v>1</v>
      </c>
      <c r="G23" s="121"/>
      <c r="H23" s="124"/>
      <c r="I23" s="139"/>
      <c r="J23" s="140"/>
    </row>
    <row r="24" spans="1:10" ht="18" customHeight="1">
      <c r="A24" s="86"/>
      <c r="B24" s="86"/>
      <c r="C24" s="87"/>
      <c r="D24" s="87"/>
      <c r="E24" s="88" t="s">
        <v>480</v>
      </c>
      <c r="F24" s="71" t="str">
        <f>J20</f>
        <v>式</v>
      </c>
      <c r="G24" s="89" t="s">
        <v>481</v>
      </c>
      <c r="H24" s="121"/>
      <c r="I24" s="139"/>
      <c r="J24" s="140"/>
    </row>
    <row r="25" spans="1:8" ht="18" customHeight="1">
      <c r="A25" s="93"/>
      <c r="B25" s="93"/>
      <c r="F25" s="94"/>
      <c r="H25" s="95"/>
    </row>
    <row r="26" spans="1:10" ht="18" customHeight="1">
      <c r="A26" s="143" t="s">
        <v>498</v>
      </c>
      <c r="B26" s="144"/>
      <c r="C26" s="65" t="s">
        <v>464</v>
      </c>
      <c r="D26" s="66" t="s">
        <v>63</v>
      </c>
      <c r="E26" s="67"/>
      <c r="F26" s="67"/>
      <c r="G26" s="68"/>
      <c r="H26" s="68"/>
      <c r="I26" s="69" t="s">
        <v>7</v>
      </c>
      <c r="J26" s="70" t="s">
        <v>466</v>
      </c>
    </row>
    <row r="27" spans="1:10" ht="18" customHeight="1">
      <c r="A27" s="143" t="s">
        <v>467</v>
      </c>
      <c r="B27" s="145"/>
      <c r="C27" s="144"/>
      <c r="D27" s="72" t="s">
        <v>468</v>
      </c>
      <c r="E27" s="73" t="s">
        <v>7</v>
      </c>
      <c r="F27" s="72" t="s">
        <v>469</v>
      </c>
      <c r="G27" s="74" t="s">
        <v>470</v>
      </c>
      <c r="H27" s="74" t="s">
        <v>471</v>
      </c>
      <c r="I27" s="75" t="s">
        <v>472</v>
      </c>
      <c r="J27" s="76"/>
    </row>
    <row r="28" spans="1:10" ht="18" customHeight="1">
      <c r="A28" s="72" t="s">
        <v>499</v>
      </c>
      <c r="B28" s="141" t="s">
        <v>500</v>
      </c>
      <c r="C28" s="142"/>
      <c r="D28" s="86"/>
      <c r="E28" s="97" t="s">
        <v>501</v>
      </c>
      <c r="F28" s="98">
        <v>1</v>
      </c>
      <c r="G28" s="121"/>
      <c r="H28" s="124"/>
      <c r="I28" s="139"/>
      <c r="J28" s="140"/>
    </row>
    <row r="29" spans="1:10" ht="18" customHeight="1">
      <c r="A29" s="72" t="s">
        <v>475</v>
      </c>
      <c r="B29" s="141" t="s">
        <v>502</v>
      </c>
      <c r="C29" s="142"/>
      <c r="D29" s="86"/>
      <c r="E29" s="97" t="s">
        <v>466</v>
      </c>
      <c r="F29" s="98">
        <v>1</v>
      </c>
      <c r="G29" s="121"/>
      <c r="H29" s="124"/>
      <c r="I29" s="91"/>
      <c r="J29" s="92"/>
    </row>
    <row r="30" spans="1:10" ht="18" customHeight="1">
      <c r="A30" s="72" t="s">
        <v>478</v>
      </c>
      <c r="B30" s="141" t="s">
        <v>503</v>
      </c>
      <c r="C30" s="142"/>
      <c r="D30" s="86"/>
      <c r="E30" s="97" t="s">
        <v>466</v>
      </c>
      <c r="F30" s="98">
        <v>1</v>
      </c>
      <c r="G30" s="121"/>
      <c r="H30" s="124"/>
      <c r="I30" s="139"/>
      <c r="J30" s="140"/>
    </row>
    <row r="31" spans="1:10" ht="18" customHeight="1">
      <c r="A31" s="72" t="s">
        <v>490</v>
      </c>
      <c r="B31" s="141" t="s">
        <v>504</v>
      </c>
      <c r="C31" s="142"/>
      <c r="D31" s="86"/>
      <c r="E31" s="97" t="s">
        <v>8</v>
      </c>
      <c r="F31" s="98">
        <v>1</v>
      </c>
      <c r="G31" s="121"/>
      <c r="H31" s="124"/>
      <c r="I31" s="139"/>
      <c r="J31" s="140"/>
    </row>
    <row r="32" spans="1:10" ht="18" customHeight="1">
      <c r="A32" s="86"/>
      <c r="B32" s="86"/>
      <c r="C32" s="87"/>
      <c r="D32" s="87"/>
      <c r="E32" s="88" t="s">
        <v>480</v>
      </c>
      <c r="F32" s="71" t="str">
        <f>J26</f>
        <v>式</v>
      </c>
      <c r="G32" s="89" t="s">
        <v>481</v>
      </c>
      <c r="H32" s="121"/>
      <c r="I32" s="139"/>
      <c r="J32" s="140"/>
    </row>
    <row r="33" spans="1:10" ht="18" customHeight="1">
      <c r="A33" s="57"/>
      <c r="B33" s="57"/>
      <c r="C33" s="57"/>
      <c r="D33" s="57"/>
      <c r="E33" s="99"/>
      <c r="F33" s="99"/>
      <c r="G33" s="100"/>
      <c r="H33" s="59"/>
      <c r="I33" s="57"/>
      <c r="J33" s="57"/>
    </row>
    <row r="34" spans="1:10" ht="18" customHeight="1">
      <c r="A34" s="143" t="s">
        <v>756</v>
      </c>
      <c r="B34" s="144"/>
      <c r="C34" s="65" t="s">
        <v>464</v>
      </c>
      <c r="D34" s="66" t="s">
        <v>67</v>
      </c>
      <c r="E34" s="67"/>
      <c r="F34" s="67"/>
      <c r="G34" s="68"/>
      <c r="H34" s="68"/>
      <c r="I34" s="69" t="s">
        <v>7</v>
      </c>
      <c r="J34" s="70" t="s">
        <v>505</v>
      </c>
    </row>
    <row r="35" spans="1:10" ht="18" customHeight="1">
      <c r="A35" s="143" t="s">
        <v>467</v>
      </c>
      <c r="B35" s="145"/>
      <c r="C35" s="144"/>
      <c r="D35" s="72" t="s">
        <v>468</v>
      </c>
      <c r="E35" s="73" t="s">
        <v>7</v>
      </c>
      <c r="F35" s="72" t="s">
        <v>469</v>
      </c>
      <c r="G35" s="74" t="s">
        <v>470</v>
      </c>
      <c r="H35" s="74" t="s">
        <v>471</v>
      </c>
      <c r="I35" s="75" t="s">
        <v>472</v>
      </c>
      <c r="J35" s="76"/>
    </row>
    <row r="36" spans="1:10" ht="18" customHeight="1">
      <c r="A36" s="72" t="s">
        <v>506</v>
      </c>
      <c r="B36" s="141" t="s">
        <v>757</v>
      </c>
      <c r="C36" s="142"/>
      <c r="D36" s="86"/>
      <c r="E36" s="97" t="s">
        <v>505</v>
      </c>
      <c r="F36" s="98">
        <v>1</v>
      </c>
      <c r="G36" s="121"/>
      <c r="H36" s="124"/>
      <c r="I36" s="139"/>
      <c r="J36" s="140"/>
    </row>
    <row r="37" spans="1:10" ht="18" customHeight="1">
      <c r="A37" s="72" t="s">
        <v>475</v>
      </c>
      <c r="B37" s="141" t="s">
        <v>758</v>
      </c>
      <c r="C37" s="142"/>
      <c r="D37" s="86"/>
      <c r="E37" s="97" t="s">
        <v>466</v>
      </c>
      <c r="F37" s="98">
        <v>1</v>
      </c>
      <c r="G37" s="121"/>
      <c r="H37" s="124"/>
      <c r="I37" s="91"/>
      <c r="J37" s="92"/>
    </row>
    <row r="38" spans="1:10" ht="18" customHeight="1">
      <c r="A38" s="72" t="s">
        <v>478</v>
      </c>
      <c r="B38" s="141" t="s">
        <v>759</v>
      </c>
      <c r="C38" s="142"/>
      <c r="D38" s="86"/>
      <c r="E38" s="97" t="s">
        <v>466</v>
      </c>
      <c r="F38" s="98">
        <v>1</v>
      </c>
      <c r="G38" s="121"/>
      <c r="H38" s="124"/>
      <c r="I38" s="91"/>
      <c r="J38" s="92"/>
    </row>
    <row r="39" spans="1:10" ht="18" customHeight="1">
      <c r="A39" s="72" t="s">
        <v>490</v>
      </c>
      <c r="B39" s="141" t="s">
        <v>760</v>
      </c>
      <c r="C39" s="142"/>
      <c r="D39" s="86"/>
      <c r="E39" s="97" t="s">
        <v>466</v>
      </c>
      <c r="F39" s="98">
        <v>1</v>
      </c>
      <c r="G39" s="121"/>
      <c r="H39" s="124"/>
      <c r="I39" s="91"/>
      <c r="J39" s="92"/>
    </row>
    <row r="40" spans="1:10" ht="18" customHeight="1">
      <c r="A40" s="72" t="s">
        <v>492</v>
      </c>
      <c r="B40" s="141" t="s">
        <v>761</v>
      </c>
      <c r="C40" s="142"/>
      <c r="D40" s="86"/>
      <c r="E40" s="97" t="s">
        <v>466</v>
      </c>
      <c r="F40" s="98">
        <v>1</v>
      </c>
      <c r="G40" s="121"/>
      <c r="H40" s="124"/>
      <c r="I40" s="139"/>
      <c r="J40" s="140"/>
    </row>
    <row r="41" spans="1:10" ht="18" customHeight="1">
      <c r="A41" s="86"/>
      <c r="B41" s="86"/>
      <c r="C41" s="87"/>
      <c r="D41" s="87"/>
      <c r="E41" s="88" t="s">
        <v>480</v>
      </c>
      <c r="F41" s="71" t="str">
        <f>J34</f>
        <v>式</v>
      </c>
      <c r="G41" s="89" t="s">
        <v>481</v>
      </c>
      <c r="H41" s="124"/>
      <c r="I41" s="139"/>
      <c r="J41" s="140"/>
    </row>
    <row r="42" spans="1:8" ht="18" customHeight="1">
      <c r="A42" s="93"/>
      <c r="B42" s="93"/>
      <c r="F42" s="94"/>
      <c r="H42" s="95"/>
    </row>
    <row r="43" spans="1:10" ht="18" customHeight="1">
      <c r="A43" s="143" t="s">
        <v>762</v>
      </c>
      <c r="B43" s="144"/>
      <c r="C43" s="65" t="s">
        <v>464</v>
      </c>
      <c r="D43" s="66" t="s">
        <v>72</v>
      </c>
      <c r="E43" s="67"/>
      <c r="F43" s="67"/>
      <c r="G43" s="68"/>
      <c r="H43" s="68"/>
      <c r="I43" s="69" t="s">
        <v>7</v>
      </c>
      <c r="J43" s="70" t="s">
        <v>466</v>
      </c>
    </row>
    <row r="44" spans="1:10" ht="18" customHeight="1">
      <c r="A44" s="143" t="s">
        <v>467</v>
      </c>
      <c r="B44" s="145"/>
      <c r="C44" s="144"/>
      <c r="D44" s="72" t="s">
        <v>468</v>
      </c>
      <c r="E44" s="73" t="s">
        <v>7</v>
      </c>
      <c r="F44" s="72" t="s">
        <v>469</v>
      </c>
      <c r="G44" s="74" t="s">
        <v>470</v>
      </c>
      <c r="H44" s="74" t="s">
        <v>471</v>
      </c>
      <c r="I44" s="75" t="s">
        <v>472</v>
      </c>
      <c r="J44" s="76"/>
    </row>
    <row r="45" spans="1:10" ht="18" customHeight="1">
      <c r="A45" s="72" t="s">
        <v>473</v>
      </c>
      <c r="B45" s="141" t="s">
        <v>510</v>
      </c>
      <c r="C45" s="142"/>
      <c r="D45" s="86"/>
      <c r="E45" s="97" t="s">
        <v>466</v>
      </c>
      <c r="F45" s="98">
        <v>1</v>
      </c>
      <c r="G45" s="121"/>
      <c r="H45" s="124"/>
      <c r="I45" s="139"/>
      <c r="J45" s="140"/>
    </row>
    <row r="46" spans="1:10" ht="18" customHeight="1">
      <c r="A46" s="72" t="s">
        <v>475</v>
      </c>
      <c r="B46" s="141" t="s">
        <v>763</v>
      </c>
      <c r="C46" s="142"/>
      <c r="D46" s="86"/>
      <c r="E46" s="97" t="s">
        <v>466</v>
      </c>
      <c r="F46" s="98">
        <v>1</v>
      </c>
      <c r="G46" s="121"/>
      <c r="H46" s="124"/>
      <c r="I46" s="91"/>
      <c r="J46" s="92"/>
    </row>
    <row r="47" spans="1:10" ht="18" customHeight="1">
      <c r="A47" s="72" t="s">
        <v>478</v>
      </c>
      <c r="B47" s="141" t="s">
        <v>764</v>
      </c>
      <c r="C47" s="142"/>
      <c r="D47" s="86"/>
      <c r="E47" s="97" t="s">
        <v>466</v>
      </c>
      <c r="F47" s="98">
        <v>1</v>
      </c>
      <c r="G47" s="121"/>
      <c r="H47" s="124"/>
      <c r="I47" s="91"/>
      <c r="J47" s="92"/>
    </row>
    <row r="48" spans="1:10" ht="18" customHeight="1">
      <c r="A48" s="72" t="s">
        <v>490</v>
      </c>
      <c r="B48" s="141" t="s">
        <v>765</v>
      </c>
      <c r="C48" s="142"/>
      <c r="D48" s="86"/>
      <c r="E48" s="97" t="s">
        <v>466</v>
      </c>
      <c r="F48" s="98">
        <v>1</v>
      </c>
      <c r="G48" s="121"/>
      <c r="H48" s="124"/>
      <c r="I48" s="91"/>
      <c r="J48" s="92"/>
    </row>
    <row r="49" spans="1:10" ht="18" customHeight="1">
      <c r="A49" s="72" t="s">
        <v>492</v>
      </c>
      <c r="B49" s="141" t="s">
        <v>761</v>
      </c>
      <c r="C49" s="142"/>
      <c r="D49" s="86"/>
      <c r="E49" s="97" t="s">
        <v>466</v>
      </c>
      <c r="F49" s="98">
        <v>1</v>
      </c>
      <c r="G49" s="121"/>
      <c r="H49" s="124"/>
      <c r="I49" s="139"/>
      <c r="J49" s="140"/>
    </row>
    <row r="50" spans="1:10" ht="18" customHeight="1">
      <c r="A50" s="86"/>
      <c r="B50" s="86"/>
      <c r="C50" s="87"/>
      <c r="D50" s="87"/>
      <c r="E50" s="88" t="s">
        <v>480</v>
      </c>
      <c r="F50" s="71" t="str">
        <f>J43</f>
        <v>式</v>
      </c>
      <c r="G50" s="89" t="s">
        <v>481</v>
      </c>
      <c r="H50" s="124"/>
      <c r="I50" s="139"/>
      <c r="J50" s="140"/>
    </row>
    <row r="51" spans="1:8" ht="18" customHeight="1">
      <c r="A51" s="93"/>
      <c r="B51" s="93"/>
      <c r="F51" s="94"/>
      <c r="H51" s="95"/>
    </row>
    <row r="52" spans="1:10" ht="18" customHeight="1">
      <c r="A52" s="143" t="s">
        <v>766</v>
      </c>
      <c r="B52" s="144"/>
      <c r="C52" s="65" t="s">
        <v>464</v>
      </c>
      <c r="D52" s="66" t="s">
        <v>82</v>
      </c>
      <c r="E52" s="67"/>
      <c r="F52" s="67"/>
      <c r="G52" s="68"/>
      <c r="H52" s="68"/>
      <c r="I52" s="69" t="s">
        <v>7</v>
      </c>
      <c r="J52" s="70" t="s">
        <v>466</v>
      </c>
    </row>
    <row r="53" spans="1:10" ht="18" customHeight="1">
      <c r="A53" s="143" t="s">
        <v>467</v>
      </c>
      <c r="B53" s="145"/>
      <c r="C53" s="144"/>
      <c r="D53" s="72" t="s">
        <v>468</v>
      </c>
      <c r="E53" s="73" t="s">
        <v>7</v>
      </c>
      <c r="F53" s="72" t="s">
        <v>469</v>
      </c>
      <c r="G53" s="74" t="s">
        <v>470</v>
      </c>
      <c r="H53" s="74" t="s">
        <v>471</v>
      </c>
      <c r="I53" s="75" t="s">
        <v>472</v>
      </c>
      <c r="J53" s="76"/>
    </row>
    <row r="54" spans="1:10" ht="18" customHeight="1">
      <c r="A54" s="72" t="s">
        <v>473</v>
      </c>
      <c r="B54" s="141" t="s">
        <v>767</v>
      </c>
      <c r="C54" s="142"/>
      <c r="D54" s="86"/>
      <c r="E54" s="97" t="s">
        <v>466</v>
      </c>
      <c r="F54" s="98">
        <v>1</v>
      </c>
      <c r="G54" s="121"/>
      <c r="H54" s="124"/>
      <c r="I54" s="139"/>
      <c r="J54" s="140"/>
    </row>
    <row r="55" spans="1:10" ht="18" customHeight="1">
      <c r="A55" s="72" t="s">
        <v>475</v>
      </c>
      <c r="B55" s="141" t="s">
        <v>768</v>
      </c>
      <c r="C55" s="142"/>
      <c r="D55" s="86"/>
      <c r="E55" s="97" t="s">
        <v>466</v>
      </c>
      <c r="F55" s="98">
        <v>1</v>
      </c>
      <c r="G55" s="121"/>
      <c r="H55" s="124"/>
      <c r="I55" s="91"/>
      <c r="J55" s="92"/>
    </row>
    <row r="56" spans="1:10" ht="18" customHeight="1">
      <c r="A56" s="72" t="s">
        <v>478</v>
      </c>
      <c r="B56" s="141" t="s">
        <v>769</v>
      </c>
      <c r="C56" s="142"/>
      <c r="D56" s="86"/>
      <c r="E56" s="97" t="s">
        <v>466</v>
      </c>
      <c r="F56" s="98">
        <v>1</v>
      </c>
      <c r="G56" s="121"/>
      <c r="H56" s="124"/>
      <c r="I56" s="91"/>
      <c r="J56" s="92"/>
    </row>
    <row r="57" spans="1:10" ht="18" customHeight="1">
      <c r="A57" s="72" t="s">
        <v>490</v>
      </c>
      <c r="B57" s="141" t="s">
        <v>770</v>
      </c>
      <c r="C57" s="142"/>
      <c r="D57" s="86"/>
      <c r="E57" s="97" t="s">
        <v>466</v>
      </c>
      <c r="F57" s="98">
        <v>1</v>
      </c>
      <c r="G57" s="121"/>
      <c r="H57" s="124"/>
      <c r="I57" s="91"/>
      <c r="J57" s="92"/>
    </row>
    <row r="58" spans="1:10" ht="18" customHeight="1">
      <c r="A58" s="86"/>
      <c r="B58" s="86"/>
      <c r="C58" s="87"/>
      <c r="D58" s="87"/>
      <c r="E58" s="88" t="s">
        <v>480</v>
      </c>
      <c r="F58" s="71" t="str">
        <f>J52</f>
        <v>式</v>
      </c>
      <c r="G58" s="89" t="s">
        <v>481</v>
      </c>
      <c r="H58" s="124"/>
      <c r="I58" s="139"/>
      <c r="J58" s="140"/>
    </row>
    <row r="59" spans="1:8" ht="18" customHeight="1">
      <c r="A59" s="93"/>
      <c r="B59" s="93"/>
      <c r="F59" s="94"/>
      <c r="H59" s="95"/>
    </row>
    <row r="60" spans="1:10" ht="18" customHeight="1">
      <c r="A60" s="143" t="s">
        <v>771</v>
      </c>
      <c r="B60" s="144"/>
      <c r="C60" s="65" t="s">
        <v>464</v>
      </c>
      <c r="D60" s="66" t="s">
        <v>449</v>
      </c>
      <c r="E60" s="67"/>
      <c r="F60" s="67"/>
      <c r="G60" s="68"/>
      <c r="H60" s="68"/>
      <c r="I60" s="69" t="s">
        <v>7</v>
      </c>
      <c r="J60" s="70" t="s">
        <v>772</v>
      </c>
    </row>
    <row r="61" spans="1:10" ht="18" customHeight="1">
      <c r="A61" s="143" t="s">
        <v>513</v>
      </c>
      <c r="B61" s="145"/>
      <c r="C61" s="144"/>
      <c r="D61" s="72" t="s">
        <v>468</v>
      </c>
      <c r="E61" s="73" t="s">
        <v>7</v>
      </c>
      <c r="F61" s="72" t="s">
        <v>469</v>
      </c>
      <c r="G61" s="74" t="s">
        <v>470</v>
      </c>
      <c r="H61" s="74" t="s">
        <v>471</v>
      </c>
      <c r="I61" s="75" t="s">
        <v>472</v>
      </c>
      <c r="J61" s="76"/>
    </row>
    <row r="62" spans="1:10" ht="18" customHeight="1">
      <c r="A62" s="72" t="s">
        <v>473</v>
      </c>
      <c r="B62" s="141" t="s">
        <v>526</v>
      </c>
      <c r="C62" s="142"/>
      <c r="D62" s="86"/>
      <c r="E62" s="97" t="s">
        <v>8</v>
      </c>
      <c r="F62" s="98">
        <v>1</v>
      </c>
      <c r="G62" s="121"/>
      <c r="H62" s="121"/>
      <c r="I62" s="139"/>
      <c r="J62" s="140"/>
    </row>
    <row r="63" spans="1:10" ht="18" customHeight="1">
      <c r="A63" s="72" t="s">
        <v>475</v>
      </c>
      <c r="B63" s="141" t="s">
        <v>527</v>
      </c>
      <c r="C63" s="142"/>
      <c r="D63" s="86"/>
      <c r="E63" s="97" t="s">
        <v>8</v>
      </c>
      <c r="F63" s="98">
        <v>1</v>
      </c>
      <c r="G63" s="121"/>
      <c r="H63" s="121"/>
      <c r="I63" s="139"/>
      <c r="J63" s="140"/>
    </row>
    <row r="64" spans="1:10" ht="18" customHeight="1">
      <c r="A64" s="72" t="s">
        <v>478</v>
      </c>
      <c r="B64" s="141" t="s">
        <v>528</v>
      </c>
      <c r="C64" s="142"/>
      <c r="D64" s="86"/>
      <c r="E64" s="97" t="s">
        <v>8</v>
      </c>
      <c r="F64" s="98">
        <v>1</v>
      </c>
      <c r="G64" s="121"/>
      <c r="H64" s="121"/>
      <c r="I64" s="91"/>
      <c r="J64" s="92"/>
    </row>
    <row r="65" spans="1:10" ht="18" customHeight="1">
      <c r="A65" s="72" t="s">
        <v>521</v>
      </c>
      <c r="B65" s="141" t="s">
        <v>529</v>
      </c>
      <c r="C65" s="142"/>
      <c r="D65" s="86"/>
      <c r="E65" s="97" t="s">
        <v>8</v>
      </c>
      <c r="F65" s="98">
        <v>1</v>
      </c>
      <c r="G65" s="121"/>
      <c r="H65" s="121"/>
      <c r="I65" s="91"/>
      <c r="J65" s="92"/>
    </row>
    <row r="66" spans="1:10" ht="18" customHeight="1">
      <c r="A66" s="86"/>
      <c r="B66" s="86"/>
      <c r="C66" s="87"/>
      <c r="D66" s="87"/>
      <c r="E66" s="88" t="s">
        <v>480</v>
      </c>
      <c r="F66" s="71" t="str">
        <f>J60</f>
        <v>支</v>
      </c>
      <c r="G66" s="89" t="s">
        <v>481</v>
      </c>
      <c r="H66" s="121"/>
      <c r="I66" s="139"/>
      <c r="J66" s="140"/>
    </row>
    <row r="67" spans="1:8" ht="18" customHeight="1">
      <c r="A67" s="93"/>
      <c r="B67" s="93"/>
      <c r="F67" s="94"/>
      <c r="H67" s="95"/>
    </row>
    <row r="68" spans="1:10" ht="18" customHeight="1">
      <c r="A68" s="143" t="s">
        <v>517</v>
      </c>
      <c r="B68" s="144"/>
      <c r="C68" s="65" t="s">
        <v>464</v>
      </c>
      <c r="D68" s="66" t="s">
        <v>773</v>
      </c>
      <c r="E68" s="67"/>
      <c r="F68" s="67"/>
      <c r="G68" s="68"/>
      <c r="H68" s="68"/>
      <c r="I68" s="69" t="s">
        <v>7</v>
      </c>
      <c r="J68" s="70" t="s">
        <v>518</v>
      </c>
    </row>
    <row r="69" spans="1:10" ht="18" customHeight="1">
      <c r="A69" s="143" t="s">
        <v>467</v>
      </c>
      <c r="B69" s="145"/>
      <c r="C69" s="144"/>
      <c r="D69" s="72" t="s">
        <v>468</v>
      </c>
      <c r="E69" s="73" t="s">
        <v>7</v>
      </c>
      <c r="F69" s="72" t="s">
        <v>469</v>
      </c>
      <c r="G69" s="74" t="s">
        <v>470</v>
      </c>
      <c r="H69" s="74" t="s">
        <v>471</v>
      </c>
      <c r="I69" s="75" t="s">
        <v>472</v>
      </c>
      <c r="J69" s="76"/>
    </row>
    <row r="70" spans="1:10" ht="18" customHeight="1">
      <c r="A70" s="72" t="s">
        <v>473</v>
      </c>
      <c r="B70" s="141" t="s">
        <v>774</v>
      </c>
      <c r="C70" s="142"/>
      <c r="D70" s="86"/>
      <c r="E70" s="97" t="s">
        <v>518</v>
      </c>
      <c r="F70" s="98">
        <v>1</v>
      </c>
      <c r="G70" s="121"/>
      <c r="H70" s="121"/>
      <c r="I70" s="139"/>
      <c r="J70" s="140"/>
    </row>
    <row r="71" spans="1:10" ht="18" customHeight="1">
      <c r="A71" s="72" t="s">
        <v>475</v>
      </c>
      <c r="B71" s="141" t="s">
        <v>519</v>
      </c>
      <c r="C71" s="142"/>
      <c r="D71" s="86"/>
      <c r="E71" s="97" t="s">
        <v>518</v>
      </c>
      <c r="F71" s="98">
        <v>1</v>
      </c>
      <c r="G71" s="121"/>
      <c r="H71" s="121"/>
      <c r="I71" s="91"/>
      <c r="J71" s="92"/>
    </row>
    <row r="72" spans="1:10" ht="18" customHeight="1">
      <c r="A72" s="72" t="s">
        <v>478</v>
      </c>
      <c r="B72" s="141" t="s">
        <v>520</v>
      </c>
      <c r="C72" s="142"/>
      <c r="D72" s="86"/>
      <c r="E72" s="97" t="s">
        <v>8</v>
      </c>
      <c r="F72" s="98">
        <v>1</v>
      </c>
      <c r="G72" s="121"/>
      <c r="H72" s="121"/>
      <c r="I72" s="91"/>
      <c r="J72" s="92"/>
    </row>
    <row r="73" spans="1:10" ht="18" customHeight="1">
      <c r="A73" s="72" t="s">
        <v>521</v>
      </c>
      <c r="B73" s="141" t="s">
        <v>522</v>
      </c>
      <c r="C73" s="142"/>
      <c r="D73" s="86"/>
      <c r="E73" s="70" t="s">
        <v>518</v>
      </c>
      <c r="F73" s="98">
        <v>1</v>
      </c>
      <c r="G73" s="121"/>
      <c r="H73" s="121"/>
      <c r="I73" s="91"/>
      <c r="J73" s="92"/>
    </row>
    <row r="74" spans="1:10" ht="18" customHeight="1">
      <c r="A74" s="72" t="s">
        <v>523</v>
      </c>
      <c r="B74" s="141" t="s">
        <v>524</v>
      </c>
      <c r="C74" s="142"/>
      <c r="D74" s="86"/>
      <c r="E74" s="97" t="s">
        <v>466</v>
      </c>
      <c r="F74" s="98">
        <v>1</v>
      </c>
      <c r="G74" s="127"/>
      <c r="H74" s="121"/>
      <c r="I74" s="91"/>
      <c r="J74" s="92"/>
    </row>
    <row r="75" spans="1:10" ht="18" customHeight="1">
      <c r="A75" s="86"/>
      <c r="B75" s="86"/>
      <c r="C75" s="87"/>
      <c r="D75" s="87"/>
      <c r="E75" s="88" t="s">
        <v>480</v>
      </c>
      <c r="F75" s="71" t="str">
        <f>J68</f>
        <v>噸</v>
      </c>
      <c r="G75" s="89" t="s">
        <v>481</v>
      </c>
      <c r="H75" s="121"/>
      <c r="I75" s="139"/>
      <c r="J75" s="140"/>
    </row>
    <row r="76" spans="1:10" ht="18" customHeight="1">
      <c r="A76" s="57"/>
      <c r="B76" s="57"/>
      <c r="C76" s="57"/>
      <c r="D76" s="57"/>
      <c r="E76" s="99"/>
      <c r="F76" s="62"/>
      <c r="G76" s="100"/>
      <c r="H76" s="59"/>
      <c r="I76" s="102"/>
      <c r="J76" s="102"/>
    </row>
    <row r="77" spans="1:10" ht="18" customHeight="1">
      <c r="A77" s="143" t="s">
        <v>525</v>
      </c>
      <c r="B77" s="144"/>
      <c r="C77" s="65" t="s">
        <v>464</v>
      </c>
      <c r="D77" s="66" t="s">
        <v>775</v>
      </c>
      <c r="E77" s="67"/>
      <c r="F77" s="67"/>
      <c r="G77" s="68"/>
      <c r="H77" s="68"/>
      <c r="I77" s="69" t="s">
        <v>7</v>
      </c>
      <c r="J77" s="70" t="s">
        <v>518</v>
      </c>
    </row>
    <row r="78" spans="1:10" ht="18" customHeight="1">
      <c r="A78" s="143" t="s">
        <v>467</v>
      </c>
      <c r="B78" s="145"/>
      <c r="C78" s="144"/>
      <c r="D78" s="72" t="s">
        <v>468</v>
      </c>
      <c r="E78" s="73" t="s">
        <v>7</v>
      </c>
      <c r="F78" s="72" t="s">
        <v>469</v>
      </c>
      <c r="G78" s="74" t="s">
        <v>470</v>
      </c>
      <c r="H78" s="74" t="s">
        <v>471</v>
      </c>
      <c r="I78" s="75" t="s">
        <v>472</v>
      </c>
      <c r="J78" s="76"/>
    </row>
    <row r="79" spans="1:10" ht="18" customHeight="1">
      <c r="A79" s="72" t="s">
        <v>473</v>
      </c>
      <c r="B79" s="141" t="s">
        <v>776</v>
      </c>
      <c r="C79" s="142"/>
      <c r="D79" s="86"/>
      <c r="E79" s="97" t="s">
        <v>518</v>
      </c>
      <c r="F79" s="98">
        <v>1</v>
      </c>
      <c r="G79" s="121"/>
      <c r="H79" s="121"/>
      <c r="I79" s="139"/>
      <c r="J79" s="140"/>
    </row>
    <row r="80" spans="1:10" ht="18" customHeight="1">
      <c r="A80" s="72" t="s">
        <v>475</v>
      </c>
      <c r="B80" s="141" t="s">
        <v>519</v>
      </c>
      <c r="C80" s="142"/>
      <c r="D80" s="86"/>
      <c r="E80" s="97" t="s">
        <v>518</v>
      </c>
      <c r="F80" s="98">
        <v>1</v>
      </c>
      <c r="G80" s="121"/>
      <c r="H80" s="121"/>
      <c r="I80" s="139"/>
      <c r="J80" s="140"/>
    </row>
    <row r="81" spans="1:10" ht="18" customHeight="1">
      <c r="A81" s="72" t="s">
        <v>478</v>
      </c>
      <c r="B81" s="141" t="s">
        <v>520</v>
      </c>
      <c r="C81" s="142"/>
      <c r="D81" s="86"/>
      <c r="E81" s="97" t="s">
        <v>8</v>
      </c>
      <c r="F81" s="98">
        <v>1</v>
      </c>
      <c r="G81" s="121"/>
      <c r="H81" s="121"/>
      <c r="I81" s="91"/>
      <c r="J81" s="92"/>
    </row>
    <row r="82" spans="1:10" ht="18" customHeight="1">
      <c r="A82" s="72" t="s">
        <v>521</v>
      </c>
      <c r="B82" s="141" t="s">
        <v>522</v>
      </c>
      <c r="C82" s="142"/>
      <c r="D82" s="86"/>
      <c r="E82" s="70" t="s">
        <v>518</v>
      </c>
      <c r="F82" s="98">
        <v>1</v>
      </c>
      <c r="G82" s="121"/>
      <c r="H82" s="121"/>
      <c r="I82" s="91"/>
      <c r="J82" s="92"/>
    </row>
    <row r="83" spans="1:10" ht="18" customHeight="1">
      <c r="A83" s="72" t="s">
        <v>523</v>
      </c>
      <c r="B83" s="141" t="s">
        <v>524</v>
      </c>
      <c r="C83" s="142"/>
      <c r="D83" s="86"/>
      <c r="E83" s="97" t="s">
        <v>466</v>
      </c>
      <c r="F83" s="98">
        <v>1</v>
      </c>
      <c r="G83" s="127"/>
      <c r="H83" s="121"/>
      <c r="I83" s="139"/>
      <c r="J83" s="140"/>
    </row>
    <row r="84" spans="1:10" ht="18" customHeight="1">
      <c r="A84" s="86"/>
      <c r="B84" s="86"/>
      <c r="C84" s="87"/>
      <c r="D84" s="87"/>
      <c r="E84" s="88" t="s">
        <v>480</v>
      </c>
      <c r="F84" s="71" t="str">
        <f>J77</f>
        <v>噸</v>
      </c>
      <c r="G84" s="89" t="s">
        <v>481</v>
      </c>
      <c r="H84" s="121"/>
      <c r="I84" s="139"/>
      <c r="J84" s="140"/>
    </row>
    <row r="85" spans="1:10" ht="18" customHeight="1">
      <c r="A85" s="57"/>
      <c r="B85" s="57"/>
      <c r="C85" s="57"/>
      <c r="D85" s="57"/>
      <c r="E85" s="99"/>
      <c r="F85" s="99"/>
      <c r="G85" s="100"/>
      <c r="H85" s="59"/>
      <c r="I85" s="57"/>
      <c r="J85" s="57"/>
    </row>
    <row r="86" spans="1:10" ht="18" customHeight="1">
      <c r="A86" s="143" t="s">
        <v>777</v>
      </c>
      <c r="B86" s="144"/>
      <c r="C86" s="65" t="s">
        <v>464</v>
      </c>
      <c r="D86" s="66" t="s">
        <v>92</v>
      </c>
      <c r="E86" s="67"/>
      <c r="F86" s="67"/>
      <c r="G86" s="68"/>
      <c r="H86" s="68"/>
      <c r="I86" s="69" t="s">
        <v>7</v>
      </c>
      <c r="J86" s="70" t="s">
        <v>512</v>
      </c>
    </row>
    <row r="87" spans="1:10" ht="18" customHeight="1">
      <c r="A87" s="143" t="s">
        <v>513</v>
      </c>
      <c r="B87" s="145"/>
      <c r="C87" s="144"/>
      <c r="D87" s="72" t="s">
        <v>468</v>
      </c>
      <c r="E87" s="73" t="s">
        <v>7</v>
      </c>
      <c r="F87" s="72" t="s">
        <v>469</v>
      </c>
      <c r="G87" s="74" t="s">
        <v>470</v>
      </c>
      <c r="H87" s="74" t="s">
        <v>471</v>
      </c>
      <c r="I87" s="75" t="s">
        <v>472</v>
      </c>
      <c r="J87" s="76"/>
    </row>
    <row r="88" spans="1:10" ht="18" customHeight="1">
      <c r="A88" s="72" t="s">
        <v>509</v>
      </c>
      <c r="B88" s="141" t="s">
        <v>514</v>
      </c>
      <c r="C88" s="142"/>
      <c r="D88" s="86"/>
      <c r="E88" s="97" t="s">
        <v>515</v>
      </c>
      <c r="F88" s="98">
        <v>1</v>
      </c>
      <c r="G88" s="121"/>
      <c r="H88" s="121"/>
      <c r="I88" s="139"/>
      <c r="J88" s="140"/>
    </row>
    <row r="89" spans="1:10" ht="18" customHeight="1">
      <c r="A89" s="72" t="s">
        <v>475</v>
      </c>
      <c r="B89" s="141" t="s">
        <v>516</v>
      </c>
      <c r="C89" s="142"/>
      <c r="D89" s="86"/>
      <c r="E89" s="97" t="s">
        <v>505</v>
      </c>
      <c r="F89" s="98">
        <v>1</v>
      </c>
      <c r="G89" s="121"/>
      <c r="H89" s="121"/>
      <c r="I89" s="139"/>
      <c r="J89" s="140"/>
    </row>
    <row r="90" spans="1:10" ht="18" customHeight="1">
      <c r="A90" s="86"/>
      <c r="B90" s="86"/>
      <c r="C90" s="87"/>
      <c r="D90" s="87"/>
      <c r="E90" s="88" t="s">
        <v>480</v>
      </c>
      <c r="F90" s="71" t="str">
        <f>J86</f>
        <v>M3</v>
      </c>
      <c r="G90" s="89" t="s">
        <v>481</v>
      </c>
      <c r="H90" s="121"/>
      <c r="I90" s="139"/>
      <c r="J90" s="140"/>
    </row>
    <row r="91" spans="1:8" ht="18" customHeight="1">
      <c r="A91" s="93"/>
      <c r="B91" s="93"/>
      <c r="F91" s="94"/>
      <c r="H91" s="95"/>
    </row>
    <row r="92" spans="1:10" ht="18" customHeight="1">
      <c r="A92" s="143" t="s">
        <v>778</v>
      </c>
      <c r="B92" s="144"/>
      <c r="C92" s="65" t="s">
        <v>464</v>
      </c>
      <c r="D92" s="66" t="s">
        <v>140</v>
      </c>
      <c r="E92" s="67"/>
      <c r="F92" s="67"/>
      <c r="G92" s="68"/>
      <c r="H92" s="68"/>
      <c r="I92" s="69" t="s">
        <v>7</v>
      </c>
      <c r="J92" s="70" t="s">
        <v>512</v>
      </c>
    </row>
    <row r="93" spans="1:10" ht="18" customHeight="1">
      <c r="A93" s="143" t="s">
        <v>467</v>
      </c>
      <c r="B93" s="145"/>
      <c r="C93" s="144"/>
      <c r="D93" s="72" t="s">
        <v>468</v>
      </c>
      <c r="E93" s="73" t="s">
        <v>7</v>
      </c>
      <c r="F93" s="72" t="s">
        <v>469</v>
      </c>
      <c r="G93" s="74" t="s">
        <v>470</v>
      </c>
      <c r="H93" s="74" t="s">
        <v>471</v>
      </c>
      <c r="I93" s="75" t="s">
        <v>472</v>
      </c>
      <c r="J93" s="76"/>
    </row>
    <row r="94" spans="1:10" ht="18" customHeight="1">
      <c r="A94" s="72" t="s">
        <v>473</v>
      </c>
      <c r="B94" s="141" t="s">
        <v>514</v>
      </c>
      <c r="C94" s="142"/>
      <c r="D94" s="86"/>
      <c r="E94" s="97" t="s">
        <v>497</v>
      </c>
      <c r="F94" s="98">
        <v>1</v>
      </c>
      <c r="G94" s="121"/>
      <c r="H94" s="121"/>
      <c r="I94" s="139"/>
      <c r="J94" s="140"/>
    </row>
    <row r="95" spans="1:10" ht="18" customHeight="1">
      <c r="A95" s="72" t="s">
        <v>475</v>
      </c>
      <c r="B95" s="141" t="s">
        <v>504</v>
      </c>
      <c r="C95" s="142"/>
      <c r="D95" s="86"/>
      <c r="E95" s="97" t="s">
        <v>466</v>
      </c>
      <c r="F95" s="98">
        <v>1</v>
      </c>
      <c r="G95" s="121"/>
      <c r="H95" s="121"/>
      <c r="I95" s="139"/>
      <c r="J95" s="140"/>
    </row>
    <row r="96" spans="1:10" ht="18" customHeight="1">
      <c r="A96" s="86"/>
      <c r="B96" s="86"/>
      <c r="C96" s="87"/>
      <c r="D96" s="87"/>
      <c r="E96" s="88" t="s">
        <v>480</v>
      </c>
      <c r="F96" s="71" t="str">
        <f>J92</f>
        <v>M3</v>
      </c>
      <c r="G96" s="89" t="s">
        <v>481</v>
      </c>
      <c r="H96" s="125"/>
      <c r="I96" s="139"/>
      <c r="J96" s="140"/>
    </row>
    <row r="97" spans="1:10" ht="18" customHeight="1">
      <c r="A97" s="57"/>
      <c r="B97" s="57"/>
      <c r="C97" s="57"/>
      <c r="D97" s="57"/>
      <c r="E97" s="99"/>
      <c r="F97" s="99"/>
      <c r="G97" s="100"/>
      <c r="H97" s="59"/>
      <c r="I97" s="57"/>
      <c r="J97" s="57"/>
    </row>
    <row r="98" spans="1:10" ht="18" customHeight="1">
      <c r="A98" s="143" t="s">
        <v>537</v>
      </c>
      <c r="B98" s="144"/>
      <c r="C98" s="65" t="s">
        <v>464</v>
      </c>
      <c r="D98" s="103" t="s">
        <v>538</v>
      </c>
      <c r="E98" s="67"/>
      <c r="F98" s="67"/>
      <c r="G98" s="68"/>
      <c r="H98" s="104"/>
      <c r="I98" s="105" t="s">
        <v>7</v>
      </c>
      <c r="J98" s="70" t="s">
        <v>539</v>
      </c>
    </row>
    <row r="99" spans="1:10" ht="18" customHeight="1">
      <c r="A99" s="143" t="s">
        <v>467</v>
      </c>
      <c r="B99" s="145"/>
      <c r="C99" s="144"/>
      <c r="D99" s="72" t="s">
        <v>468</v>
      </c>
      <c r="E99" s="73" t="s">
        <v>7</v>
      </c>
      <c r="F99" s="72" t="s">
        <v>469</v>
      </c>
      <c r="G99" s="74" t="s">
        <v>470</v>
      </c>
      <c r="H99" s="74" t="s">
        <v>471</v>
      </c>
      <c r="I99" s="75" t="s">
        <v>472</v>
      </c>
      <c r="J99" s="76"/>
    </row>
    <row r="100" spans="1:10" ht="18" customHeight="1">
      <c r="A100" s="72" t="s">
        <v>509</v>
      </c>
      <c r="B100" s="141" t="s">
        <v>540</v>
      </c>
      <c r="C100" s="142"/>
      <c r="D100" s="86"/>
      <c r="E100" s="97" t="s">
        <v>535</v>
      </c>
      <c r="F100" s="106">
        <v>1</v>
      </c>
      <c r="G100" s="127"/>
      <c r="H100" s="121"/>
      <c r="I100" s="139"/>
      <c r="J100" s="140"/>
    </row>
    <row r="101" spans="1:10" ht="18" customHeight="1">
      <c r="A101" s="72" t="s">
        <v>475</v>
      </c>
      <c r="B101" s="141" t="s">
        <v>541</v>
      </c>
      <c r="C101" s="142"/>
      <c r="D101" s="86"/>
      <c r="E101" s="97" t="s">
        <v>511</v>
      </c>
      <c r="F101" s="106">
        <v>1</v>
      </c>
      <c r="G101" s="127"/>
      <c r="H101" s="121"/>
      <c r="I101" s="139"/>
      <c r="J101" s="140"/>
    </row>
    <row r="102" spans="1:10" ht="18" customHeight="1">
      <c r="A102" s="86"/>
      <c r="B102" s="86"/>
      <c r="C102" s="87"/>
      <c r="D102" s="87"/>
      <c r="E102" s="88" t="s">
        <v>480</v>
      </c>
      <c r="F102" s="71" t="str">
        <f>J98</f>
        <v>M2</v>
      </c>
      <c r="G102" s="89" t="s">
        <v>481</v>
      </c>
      <c r="H102" s="121"/>
      <c r="I102" s="139"/>
      <c r="J102" s="140"/>
    </row>
    <row r="103" spans="1:8" ht="18" customHeight="1">
      <c r="A103" s="93"/>
      <c r="B103" s="93"/>
      <c r="F103" s="94"/>
      <c r="H103" s="95"/>
    </row>
    <row r="104" spans="1:10" ht="18" customHeight="1">
      <c r="A104" s="143" t="s">
        <v>542</v>
      </c>
      <c r="B104" s="144"/>
      <c r="C104" s="65" t="s">
        <v>464</v>
      </c>
      <c r="D104" s="103" t="s">
        <v>543</v>
      </c>
      <c r="E104" s="67"/>
      <c r="F104" s="67"/>
      <c r="G104" s="68"/>
      <c r="H104" s="104"/>
      <c r="I104" s="105" t="s">
        <v>7</v>
      </c>
      <c r="J104" s="70" t="s">
        <v>544</v>
      </c>
    </row>
    <row r="105" spans="1:10" ht="18" customHeight="1">
      <c r="A105" s="143" t="s">
        <v>467</v>
      </c>
      <c r="B105" s="145"/>
      <c r="C105" s="144"/>
      <c r="D105" s="72" t="s">
        <v>468</v>
      </c>
      <c r="E105" s="73" t="s">
        <v>7</v>
      </c>
      <c r="F105" s="72" t="s">
        <v>469</v>
      </c>
      <c r="G105" s="74" t="s">
        <v>470</v>
      </c>
      <c r="H105" s="74" t="s">
        <v>471</v>
      </c>
      <c r="I105" s="75" t="s">
        <v>472</v>
      </c>
      <c r="J105" s="76"/>
    </row>
    <row r="106" spans="1:10" ht="18" customHeight="1">
      <c r="A106" s="72" t="s">
        <v>499</v>
      </c>
      <c r="B106" s="141" t="s">
        <v>545</v>
      </c>
      <c r="C106" s="142"/>
      <c r="D106" s="86"/>
      <c r="E106" s="97" t="s">
        <v>531</v>
      </c>
      <c r="F106" s="98">
        <v>1</v>
      </c>
      <c r="G106" s="121"/>
      <c r="H106" s="121"/>
      <c r="I106" s="139"/>
      <c r="J106" s="140"/>
    </row>
    <row r="107" spans="1:10" ht="18" customHeight="1">
      <c r="A107" s="72" t="s">
        <v>475</v>
      </c>
      <c r="B107" s="141" t="s">
        <v>546</v>
      </c>
      <c r="C107" s="142"/>
      <c r="D107" s="86"/>
      <c r="E107" s="97" t="s">
        <v>531</v>
      </c>
      <c r="F107" s="98">
        <v>1</v>
      </c>
      <c r="G107" s="121"/>
      <c r="H107" s="121"/>
      <c r="I107" s="139"/>
      <c r="J107" s="140"/>
    </row>
    <row r="108" spans="1:10" ht="18" customHeight="1">
      <c r="A108" s="72" t="s">
        <v>478</v>
      </c>
      <c r="B108" s="141" t="s">
        <v>547</v>
      </c>
      <c r="C108" s="142"/>
      <c r="D108" s="86"/>
      <c r="E108" s="97" t="s">
        <v>535</v>
      </c>
      <c r="F108" s="98">
        <v>1</v>
      </c>
      <c r="G108" s="121"/>
      <c r="H108" s="121"/>
      <c r="I108" s="139"/>
      <c r="J108" s="140"/>
    </row>
    <row r="109" spans="1:10" ht="18" customHeight="1">
      <c r="A109" s="86"/>
      <c r="B109" s="86"/>
      <c r="C109" s="87"/>
      <c r="D109" s="87"/>
      <c r="E109" s="88" t="s">
        <v>480</v>
      </c>
      <c r="F109" s="71" t="str">
        <f>J104</f>
        <v>M2</v>
      </c>
      <c r="G109" s="89" t="s">
        <v>481</v>
      </c>
      <c r="H109" s="121"/>
      <c r="I109" s="139"/>
      <c r="J109" s="140"/>
    </row>
    <row r="110" spans="1:10" ht="18" customHeight="1">
      <c r="A110" s="57"/>
      <c r="B110" s="57"/>
      <c r="C110" s="57"/>
      <c r="D110" s="57"/>
      <c r="E110" s="99"/>
      <c r="F110" s="99"/>
      <c r="G110" s="100"/>
      <c r="H110" s="59"/>
      <c r="I110" s="57"/>
      <c r="J110" s="57"/>
    </row>
    <row r="111" spans="1:10" ht="18" customHeight="1">
      <c r="A111" s="143" t="s">
        <v>779</v>
      </c>
      <c r="B111" s="144"/>
      <c r="C111" s="65" t="s">
        <v>464</v>
      </c>
      <c r="D111" s="103" t="s">
        <v>97</v>
      </c>
      <c r="E111" s="67"/>
      <c r="F111" s="67"/>
      <c r="G111" s="68"/>
      <c r="H111" s="104"/>
      <c r="I111" s="105" t="s">
        <v>7</v>
      </c>
      <c r="J111" s="70" t="s">
        <v>573</v>
      </c>
    </row>
    <row r="112" spans="1:10" ht="18" customHeight="1">
      <c r="A112" s="143" t="s">
        <v>467</v>
      </c>
      <c r="B112" s="145"/>
      <c r="C112" s="144"/>
      <c r="D112" s="72" t="s">
        <v>468</v>
      </c>
      <c r="E112" s="73" t="s">
        <v>7</v>
      </c>
      <c r="F112" s="72" t="s">
        <v>469</v>
      </c>
      <c r="G112" s="74" t="s">
        <v>470</v>
      </c>
      <c r="H112" s="74" t="s">
        <v>471</v>
      </c>
      <c r="I112" s="75" t="s">
        <v>472</v>
      </c>
      <c r="J112" s="76"/>
    </row>
    <row r="113" spans="1:10" ht="18" customHeight="1">
      <c r="A113" s="72" t="s">
        <v>567</v>
      </c>
      <c r="B113" s="141" t="s">
        <v>572</v>
      </c>
      <c r="C113" s="142"/>
      <c r="D113" s="86"/>
      <c r="E113" s="97" t="s">
        <v>574</v>
      </c>
      <c r="F113" s="98">
        <v>1</v>
      </c>
      <c r="G113" s="121"/>
      <c r="H113" s="121"/>
      <c r="I113" s="139"/>
      <c r="J113" s="140"/>
    </row>
    <row r="114" spans="1:10" ht="18" customHeight="1">
      <c r="A114" s="72" t="s">
        <v>475</v>
      </c>
      <c r="B114" s="141" t="s">
        <v>575</v>
      </c>
      <c r="C114" s="142"/>
      <c r="D114" s="86"/>
      <c r="E114" s="97" t="s">
        <v>576</v>
      </c>
      <c r="F114" s="98">
        <v>1</v>
      </c>
      <c r="G114" s="121"/>
      <c r="H114" s="121"/>
      <c r="I114" s="139"/>
      <c r="J114" s="140"/>
    </row>
    <row r="115" spans="1:10" ht="18" customHeight="1">
      <c r="A115" s="72" t="s">
        <v>478</v>
      </c>
      <c r="B115" s="141" t="s">
        <v>577</v>
      </c>
      <c r="C115" s="142"/>
      <c r="D115" s="86"/>
      <c r="E115" s="97" t="s">
        <v>578</v>
      </c>
      <c r="F115" s="98">
        <v>1</v>
      </c>
      <c r="G115" s="121"/>
      <c r="H115" s="121"/>
      <c r="I115" s="139"/>
      <c r="J115" s="140"/>
    </row>
    <row r="116" spans="1:10" ht="18" customHeight="1">
      <c r="A116" s="86"/>
      <c r="B116" s="86"/>
      <c r="C116" s="87"/>
      <c r="D116" s="87"/>
      <c r="E116" s="88" t="s">
        <v>480</v>
      </c>
      <c r="F116" s="71" t="str">
        <f>J111</f>
        <v>M2</v>
      </c>
      <c r="G116" s="89" t="s">
        <v>481</v>
      </c>
      <c r="H116" s="121"/>
      <c r="I116" s="139"/>
      <c r="J116" s="140"/>
    </row>
    <row r="117" spans="1:10" ht="18" customHeight="1">
      <c r="A117" s="57"/>
      <c r="B117" s="57"/>
      <c r="C117" s="57"/>
      <c r="D117" s="57"/>
      <c r="E117" s="99"/>
      <c r="F117" s="99"/>
      <c r="G117" s="100"/>
      <c r="H117" s="59"/>
      <c r="I117" s="57"/>
      <c r="J117" s="57"/>
    </row>
    <row r="118" spans="1:10" ht="18" customHeight="1">
      <c r="A118" s="143" t="s">
        <v>780</v>
      </c>
      <c r="B118" s="144"/>
      <c r="C118" s="65" t="s">
        <v>464</v>
      </c>
      <c r="D118" s="103" t="s">
        <v>98</v>
      </c>
      <c r="E118" s="67"/>
      <c r="F118" s="67"/>
      <c r="G118" s="68"/>
      <c r="H118" s="104"/>
      <c r="I118" s="105" t="s">
        <v>7</v>
      </c>
      <c r="J118" s="70" t="s">
        <v>495</v>
      </c>
    </row>
    <row r="119" spans="1:10" ht="18" customHeight="1">
      <c r="A119" s="143" t="s">
        <v>467</v>
      </c>
      <c r="B119" s="145"/>
      <c r="C119" s="144"/>
      <c r="D119" s="72" t="s">
        <v>468</v>
      </c>
      <c r="E119" s="73" t="s">
        <v>7</v>
      </c>
      <c r="F119" s="72" t="s">
        <v>469</v>
      </c>
      <c r="G119" s="74" t="s">
        <v>470</v>
      </c>
      <c r="H119" s="74" t="s">
        <v>471</v>
      </c>
      <c r="I119" s="75" t="s">
        <v>472</v>
      </c>
      <c r="J119" s="76"/>
    </row>
    <row r="120" spans="1:10" ht="18" customHeight="1">
      <c r="A120" s="72" t="s">
        <v>579</v>
      </c>
      <c r="B120" s="141" t="s">
        <v>580</v>
      </c>
      <c r="C120" s="142"/>
      <c r="D120" s="86"/>
      <c r="E120" s="97" t="s">
        <v>581</v>
      </c>
      <c r="F120" s="98">
        <v>1</v>
      </c>
      <c r="G120" s="121"/>
      <c r="H120" s="121"/>
      <c r="I120" s="139"/>
      <c r="J120" s="140"/>
    </row>
    <row r="121" spans="1:10" ht="18" customHeight="1">
      <c r="A121" s="72" t="s">
        <v>475</v>
      </c>
      <c r="B121" s="141" t="s">
        <v>582</v>
      </c>
      <c r="C121" s="142"/>
      <c r="D121" s="86"/>
      <c r="E121" s="97" t="s">
        <v>583</v>
      </c>
      <c r="F121" s="98">
        <v>1</v>
      </c>
      <c r="G121" s="121"/>
      <c r="H121" s="121"/>
      <c r="I121" s="139"/>
      <c r="J121" s="140"/>
    </row>
    <row r="122" spans="1:10" ht="18" customHeight="1">
      <c r="A122" s="72" t="s">
        <v>478</v>
      </c>
      <c r="B122" s="141" t="s">
        <v>584</v>
      </c>
      <c r="C122" s="142"/>
      <c r="D122" s="86"/>
      <c r="E122" s="97" t="s">
        <v>585</v>
      </c>
      <c r="F122" s="98">
        <v>1</v>
      </c>
      <c r="G122" s="121"/>
      <c r="H122" s="121"/>
      <c r="I122" s="139"/>
      <c r="J122" s="140"/>
    </row>
    <row r="123" spans="1:10" ht="18" customHeight="1">
      <c r="A123" s="86"/>
      <c r="B123" s="86"/>
      <c r="C123" s="87"/>
      <c r="D123" s="87"/>
      <c r="E123" s="88" t="s">
        <v>480</v>
      </c>
      <c r="F123" s="71" t="str">
        <f>J118</f>
        <v>M</v>
      </c>
      <c r="G123" s="89" t="s">
        <v>481</v>
      </c>
      <c r="H123" s="121"/>
      <c r="I123" s="139"/>
      <c r="J123" s="140"/>
    </row>
    <row r="124" spans="1:10" ht="18" customHeight="1">
      <c r="A124" s="57"/>
      <c r="B124" s="57"/>
      <c r="C124" s="57"/>
      <c r="D124" s="57"/>
      <c r="E124" s="99"/>
      <c r="F124" s="99"/>
      <c r="G124" s="100"/>
      <c r="H124" s="59"/>
      <c r="I124" s="57"/>
      <c r="J124" s="57"/>
    </row>
    <row r="125" spans="1:10" ht="18" customHeight="1">
      <c r="A125" s="143" t="s">
        <v>781</v>
      </c>
      <c r="B125" s="144"/>
      <c r="C125" s="65" t="s">
        <v>464</v>
      </c>
      <c r="D125" s="103" t="s">
        <v>586</v>
      </c>
      <c r="E125" s="67"/>
      <c r="F125" s="67"/>
      <c r="G125" s="68"/>
      <c r="H125" s="104"/>
      <c r="I125" s="105" t="s">
        <v>7</v>
      </c>
      <c r="J125" s="70" t="s">
        <v>587</v>
      </c>
    </row>
    <row r="126" spans="1:10" ht="18" customHeight="1">
      <c r="A126" s="143" t="s">
        <v>467</v>
      </c>
      <c r="B126" s="145"/>
      <c r="C126" s="144"/>
      <c r="D126" s="72" t="s">
        <v>468</v>
      </c>
      <c r="E126" s="73" t="s">
        <v>7</v>
      </c>
      <c r="F126" s="72" t="s">
        <v>469</v>
      </c>
      <c r="G126" s="74" t="s">
        <v>470</v>
      </c>
      <c r="H126" s="74" t="s">
        <v>471</v>
      </c>
      <c r="I126" s="75" t="s">
        <v>472</v>
      </c>
      <c r="J126" s="76"/>
    </row>
    <row r="127" spans="1:10" ht="18" customHeight="1">
      <c r="A127" s="72" t="s">
        <v>588</v>
      </c>
      <c r="B127" s="141" t="s">
        <v>589</v>
      </c>
      <c r="C127" s="142"/>
      <c r="D127" s="86"/>
      <c r="E127" s="97" t="s">
        <v>590</v>
      </c>
      <c r="F127" s="98">
        <v>1</v>
      </c>
      <c r="G127" s="121"/>
      <c r="H127" s="121"/>
      <c r="I127" s="139"/>
      <c r="J127" s="140"/>
    </row>
    <row r="128" spans="1:10" ht="18" customHeight="1">
      <c r="A128" s="72" t="s">
        <v>475</v>
      </c>
      <c r="B128" s="141" t="s">
        <v>591</v>
      </c>
      <c r="C128" s="142"/>
      <c r="D128" s="86"/>
      <c r="E128" s="97" t="s">
        <v>590</v>
      </c>
      <c r="F128" s="98">
        <v>1</v>
      </c>
      <c r="G128" s="121"/>
      <c r="H128" s="121"/>
      <c r="I128" s="139"/>
      <c r="J128" s="140"/>
    </row>
    <row r="129" spans="1:10" ht="18" customHeight="1">
      <c r="A129" s="72" t="s">
        <v>478</v>
      </c>
      <c r="B129" s="141" t="s">
        <v>592</v>
      </c>
      <c r="C129" s="142"/>
      <c r="D129" s="86"/>
      <c r="E129" s="97" t="s">
        <v>585</v>
      </c>
      <c r="F129" s="98">
        <v>1</v>
      </c>
      <c r="G129" s="121"/>
      <c r="H129" s="121"/>
      <c r="I129" s="139"/>
      <c r="J129" s="140"/>
    </row>
    <row r="130" spans="1:10" ht="18" customHeight="1">
      <c r="A130" s="86"/>
      <c r="B130" s="86"/>
      <c r="C130" s="87"/>
      <c r="D130" s="87"/>
      <c r="E130" s="88" t="s">
        <v>480</v>
      </c>
      <c r="F130" s="71" t="str">
        <f>J125</f>
        <v>組</v>
      </c>
      <c r="G130" s="89" t="s">
        <v>481</v>
      </c>
      <c r="H130" s="121"/>
      <c r="I130" s="139"/>
      <c r="J130" s="140"/>
    </row>
    <row r="131" spans="1:10" ht="18" customHeight="1">
      <c r="A131" s="57"/>
      <c r="B131" s="57"/>
      <c r="C131" s="57"/>
      <c r="D131" s="57"/>
      <c r="E131" s="99"/>
      <c r="F131" s="99"/>
      <c r="G131" s="100"/>
      <c r="H131" s="59"/>
      <c r="I131" s="57"/>
      <c r="J131" s="57"/>
    </row>
    <row r="132" spans="1:10" ht="18" customHeight="1">
      <c r="A132" s="143" t="s">
        <v>782</v>
      </c>
      <c r="B132" s="144"/>
      <c r="C132" s="65" t="s">
        <v>464</v>
      </c>
      <c r="D132" s="103" t="s">
        <v>100</v>
      </c>
      <c r="E132" s="67"/>
      <c r="F132" s="67"/>
      <c r="G132" s="68"/>
      <c r="H132" s="104"/>
      <c r="I132" s="105" t="s">
        <v>7</v>
      </c>
      <c r="J132" s="70" t="s">
        <v>548</v>
      </c>
    </row>
    <row r="133" spans="1:10" ht="18" customHeight="1">
      <c r="A133" s="143" t="s">
        <v>467</v>
      </c>
      <c r="B133" s="145"/>
      <c r="C133" s="144"/>
      <c r="D133" s="72" t="s">
        <v>468</v>
      </c>
      <c r="E133" s="73" t="s">
        <v>7</v>
      </c>
      <c r="F133" s="72" t="s">
        <v>469</v>
      </c>
      <c r="G133" s="74" t="s">
        <v>470</v>
      </c>
      <c r="H133" s="74" t="s">
        <v>471</v>
      </c>
      <c r="I133" s="75" t="s">
        <v>472</v>
      </c>
      <c r="J133" s="76"/>
    </row>
    <row r="134" spans="1:10" ht="18" customHeight="1">
      <c r="A134" s="72" t="s">
        <v>509</v>
      </c>
      <c r="B134" s="141" t="s">
        <v>549</v>
      </c>
      <c r="C134" s="142"/>
      <c r="D134" s="86"/>
      <c r="E134" s="97" t="s">
        <v>550</v>
      </c>
      <c r="F134" s="98">
        <v>1</v>
      </c>
      <c r="G134" s="125"/>
      <c r="H134" s="125"/>
      <c r="I134" s="139"/>
      <c r="J134" s="140"/>
    </row>
    <row r="135" spans="1:10" ht="18" customHeight="1">
      <c r="A135" s="72" t="s">
        <v>475</v>
      </c>
      <c r="B135" s="141" t="s">
        <v>551</v>
      </c>
      <c r="C135" s="142"/>
      <c r="D135" s="86"/>
      <c r="E135" s="97" t="s">
        <v>552</v>
      </c>
      <c r="F135" s="98">
        <v>1</v>
      </c>
      <c r="G135" s="125"/>
      <c r="H135" s="125"/>
      <c r="I135" s="139"/>
      <c r="J135" s="140"/>
    </row>
    <row r="136" spans="1:10" ht="18" customHeight="1">
      <c r="A136" s="72" t="s">
        <v>478</v>
      </c>
      <c r="B136" s="141" t="s">
        <v>553</v>
      </c>
      <c r="C136" s="142"/>
      <c r="D136" s="86"/>
      <c r="E136" s="97" t="s">
        <v>466</v>
      </c>
      <c r="F136" s="98">
        <v>1</v>
      </c>
      <c r="G136" s="125"/>
      <c r="H136" s="125"/>
      <c r="I136" s="139"/>
      <c r="J136" s="140"/>
    </row>
    <row r="137" spans="1:10" ht="18" customHeight="1">
      <c r="A137" s="86"/>
      <c r="B137" s="86"/>
      <c r="C137" s="87"/>
      <c r="D137" s="87"/>
      <c r="E137" s="88" t="s">
        <v>480</v>
      </c>
      <c r="F137" s="71" t="str">
        <f>J132</f>
        <v>M</v>
      </c>
      <c r="G137" s="89" t="s">
        <v>481</v>
      </c>
      <c r="H137" s="121"/>
      <c r="I137" s="139"/>
      <c r="J137" s="140"/>
    </row>
    <row r="138" spans="1:10" ht="18" customHeight="1">
      <c r="A138" s="57"/>
      <c r="B138" s="57"/>
      <c r="C138" s="57"/>
      <c r="D138" s="57"/>
      <c r="E138" s="99"/>
      <c r="F138" s="99"/>
      <c r="G138" s="100"/>
      <c r="H138" s="59"/>
      <c r="I138" s="57"/>
      <c r="J138" s="57"/>
    </row>
    <row r="139" spans="1:10" ht="18" customHeight="1">
      <c r="A139" s="143" t="s">
        <v>783</v>
      </c>
      <c r="B139" s="144"/>
      <c r="C139" s="65" t="s">
        <v>464</v>
      </c>
      <c r="D139" s="103" t="s">
        <v>101</v>
      </c>
      <c r="E139" s="67"/>
      <c r="F139" s="67"/>
      <c r="G139" s="68"/>
      <c r="H139" s="104"/>
      <c r="I139" s="105" t="s">
        <v>7</v>
      </c>
      <c r="J139" s="70" t="s">
        <v>554</v>
      </c>
    </row>
    <row r="140" spans="1:10" ht="18" customHeight="1">
      <c r="A140" s="143" t="s">
        <v>467</v>
      </c>
      <c r="B140" s="145"/>
      <c r="C140" s="144"/>
      <c r="D140" s="72" t="s">
        <v>468</v>
      </c>
      <c r="E140" s="73" t="s">
        <v>7</v>
      </c>
      <c r="F140" s="72" t="s">
        <v>469</v>
      </c>
      <c r="G140" s="74" t="s">
        <v>470</v>
      </c>
      <c r="H140" s="74" t="s">
        <v>471</v>
      </c>
      <c r="I140" s="75" t="s">
        <v>472</v>
      </c>
      <c r="J140" s="76"/>
    </row>
    <row r="141" spans="1:10" ht="18" customHeight="1">
      <c r="A141" s="72" t="s">
        <v>473</v>
      </c>
      <c r="B141" s="141" t="s">
        <v>556</v>
      </c>
      <c r="C141" s="142"/>
      <c r="D141" s="86"/>
      <c r="E141" s="97" t="s">
        <v>552</v>
      </c>
      <c r="F141" s="98">
        <v>1</v>
      </c>
      <c r="G141" s="121"/>
      <c r="H141" s="121"/>
      <c r="I141" s="91"/>
      <c r="J141" s="92"/>
    </row>
    <row r="142" spans="1:10" ht="18" customHeight="1">
      <c r="A142" s="72" t="s">
        <v>475</v>
      </c>
      <c r="B142" s="141" t="s">
        <v>534</v>
      </c>
      <c r="C142" s="142"/>
      <c r="D142" s="86"/>
      <c r="E142" s="97" t="s">
        <v>557</v>
      </c>
      <c r="F142" s="98">
        <v>1</v>
      </c>
      <c r="G142" s="121"/>
      <c r="H142" s="121"/>
      <c r="I142" s="139"/>
      <c r="J142" s="140"/>
    </row>
    <row r="143" spans="1:10" ht="18" customHeight="1">
      <c r="A143" s="72" t="s">
        <v>478</v>
      </c>
      <c r="B143" s="141" t="s">
        <v>558</v>
      </c>
      <c r="C143" s="142"/>
      <c r="D143" s="86"/>
      <c r="E143" s="97" t="s">
        <v>511</v>
      </c>
      <c r="F143" s="98">
        <v>1</v>
      </c>
      <c r="G143" s="121"/>
      <c r="H143" s="121"/>
      <c r="I143" s="139"/>
      <c r="J143" s="140"/>
    </row>
    <row r="144" spans="1:10" ht="18" customHeight="1">
      <c r="A144" s="86"/>
      <c r="B144" s="86"/>
      <c r="C144" s="87"/>
      <c r="D144" s="87"/>
      <c r="E144" s="88" t="s">
        <v>480</v>
      </c>
      <c r="F144" s="71" t="str">
        <f>J139</f>
        <v>M</v>
      </c>
      <c r="G144" s="89" t="s">
        <v>481</v>
      </c>
      <c r="H144" s="121"/>
      <c r="I144" s="139"/>
      <c r="J144" s="140"/>
    </row>
    <row r="145" spans="1:10" ht="18" customHeight="1">
      <c r="A145" s="57"/>
      <c r="B145" s="57"/>
      <c r="C145" s="57"/>
      <c r="D145" s="57"/>
      <c r="E145" s="99"/>
      <c r="F145" s="99"/>
      <c r="G145" s="100"/>
      <c r="H145" s="59"/>
      <c r="I145" s="57"/>
      <c r="J145" s="57"/>
    </row>
    <row r="146" spans="1:10" ht="18" customHeight="1">
      <c r="A146" s="143" t="s">
        <v>784</v>
      </c>
      <c r="B146" s="144"/>
      <c r="C146" s="65" t="s">
        <v>464</v>
      </c>
      <c r="D146" s="103" t="s">
        <v>102</v>
      </c>
      <c r="E146" s="67"/>
      <c r="F146" s="67"/>
      <c r="G146" s="68"/>
      <c r="H146" s="104"/>
      <c r="I146" s="105" t="s">
        <v>7</v>
      </c>
      <c r="J146" s="70" t="s">
        <v>483</v>
      </c>
    </row>
    <row r="147" spans="1:10" ht="18" customHeight="1">
      <c r="A147" s="143" t="s">
        <v>467</v>
      </c>
      <c r="B147" s="145"/>
      <c r="C147" s="144"/>
      <c r="D147" s="72" t="s">
        <v>468</v>
      </c>
      <c r="E147" s="73" t="s">
        <v>7</v>
      </c>
      <c r="F147" s="72" t="s">
        <v>469</v>
      </c>
      <c r="G147" s="74" t="s">
        <v>470</v>
      </c>
      <c r="H147" s="74" t="s">
        <v>471</v>
      </c>
      <c r="I147" s="75" t="s">
        <v>472</v>
      </c>
      <c r="J147" s="76"/>
    </row>
    <row r="148" spans="1:10" ht="18" customHeight="1">
      <c r="A148" s="72" t="s">
        <v>473</v>
      </c>
      <c r="B148" s="141" t="s">
        <v>555</v>
      </c>
      <c r="C148" s="142"/>
      <c r="D148" s="86"/>
      <c r="E148" s="97" t="s">
        <v>550</v>
      </c>
      <c r="F148" s="98">
        <v>1</v>
      </c>
      <c r="G148" s="121"/>
      <c r="H148" s="121"/>
      <c r="I148" s="139"/>
      <c r="J148" s="140"/>
    </row>
    <row r="149" spans="1:10" ht="18" customHeight="1">
      <c r="A149" s="72" t="s">
        <v>475</v>
      </c>
      <c r="B149" s="141" t="s">
        <v>534</v>
      </c>
      <c r="C149" s="142"/>
      <c r="D149" s="86"/>
      <c r="E149" s="97" t="s">
        <v>550</v>
      </c>
      <c r="F149" s="98">
        <v>1</v>
      </c>
      <c r="G149" s="121"/>
      <c r="H149" s="121"/>
      <c r="I149" s="139"/>
      <c r="J149" s="140"/>
    </row>
    <row r="150" spans="1:10" ht="18" customHeight="1">
      <c r="A150" s="72" t="s">
        <v>478</v>
      </c>
      <c r="B150" s="141" t="s">
        <v>547</v>
      </c>
      <c r="C150" s="142"/>
      <c r="D150" s="86"/>
      <c r="E150" s="97" t="s">
        <v>466</v>
      </c>
      <c r="F150" s="98">
        <v>1</v>
      </c>
      <c r="G150" s="121"/>
      <c r="H150" s="121"/>
      <c r="I150" s="139"/>
      <c r="J150" s="140"/>
    </row>
    <row r="151" spans="1:10" ht="18" customHeight="1">
      <c r="A151" s="86"/>
      <c r="B151" s="86"/>
      <c r="C151" s="87"/>
      <c r="D151" s="87"/>
      <c r="E151" s="88" t="s">
        <v>480</v>
      </c>
      <c r="F151" s="71" t="str">
        <f>J146</f>
        <v>M</v>
      </c>
      <c r="G151" s="89" t="s">
        <v>481</v>
      </c>
      <c r="H151" s="121"/>
      <c r="I151" s="139"/>
      <c r="J151" s="140"/>
    </row>
    <row r="152" spans="1:10" ht="18" customHeight="1">
      <c r="A152" s="57"/>
      <c r="B152" s="57"/>
      <c r="C152" s="57"/>
      <c r="D152" s="57"/>
      <c r="E152" s="99"/>
      <c r="F152" s="99"/>
      <c r="G152" s="100"/>
      <c r="H152" s="59"/>
      <c r="I152" s="57"/>
      <c r="J152" s="57"/>
    </row>
    <row r="153" spans="1:10" ht="18" customHeight="1">
      <c r="A153" s="143" t="s">
        <v>785</v>
      </c>
      <c r="B153" s="144"/>
      <c r="C153" s="65" t="s">
        <v>464</v>
      </c>
      <c r="D153" s="103" t="s">
        <v>103</v>
      </c>
      <c r="E153" s="67"/>
      <c r="F153" s="67"/>
      <c r="G153" s="68"/>
      <c r="H153" s="104"/>
      <c r="I153" s="105" t="s">
        <v>7</v>
      </c>
      <c r="J153" s="70" t="s">
        <v>559</v>
      </c>
    </row>
    <row r="154" spans="1:10" ht="18" customHeight="1">
      <c r="A154" s="143" t="s">
        <v>467</v>
      </c>
      <c r="B154" s="145"/>
      <c r="C154" s="144"/>
      <c r="D154" s="72" t="s">
        <v>468</v>
      </c>
      <c r="E154" s="73" t="s">
        <v>7</v>
      </c>
      <c r="F154" s="72" t="s">
        <v>469</v>
      </c>
      <c r="G154" s="74" t="s">
        <v>470</v>
      </c>
      <c r="H154" s="74" t="s">
        <v>471</v>
      </c>
      <c r="I154" s="75" t="s">
        <v>472</v>
      </c>
      <c r="J154" s="76"/>
    </row>
    <row r="155" spans="1:10" ht="18" customHeight="1">
      <c r="A155" s="72" t="s">
        <v>560</v>
      </c>
      <c r="B155" s="141" t="s">
        <v>561</v>
      </c>
      <c r="C155" s="142"/>
      <c r="D155" s="86"/>
      <c r="E155" s="97" t="s">
        <v>562</v>
      </c>
      <c r="F155" s="98">
        <v>1</v>
      </c>
      <c r="G155" s="121"/>
      <c r="H155" s="121"/>
      <c r="I155" s="75"/>
      <c r="J155" s="76"/>
    </row>
    <row r="156" spans="1:10" ht="18" customHeight="1">
      <c r="A156" s="72" t="s">
        <v>475</v>
      </c>
      <c r="B156" s="141" t="s">
        <v>563</v>
      </c>
      <c r="C156" s="142"/>
      <c r="D156" s="86"/>
      <c r="E156" s="97" t="s">
        <v>564</v>
      </c>
      <c r="F156" s="98">
        <v>1</v>
      </c>
      <c r="G156" s="121"/>
      <c r="H156" s="121"/>
      <c r="I156" s="139"/>
      <c r="J156" s="140"/>
    </row>
    <row r="157" spans="1:10" ht="18" customHeight="1">
      <c r="A157" s="72" t="s">
        <v>478</v>
      </c>
      <c r="B157" s="141" t="s">
        <v>565</v>
      </c>
      <c r="C157" s="142"/>
      <c r="D157" s="86"/>
      <c r="E157" s="97" t="s">
        <v>511</v>
      </c>
      <c r="F157" s="98">
        <v>1</v>
      </c>
      <c r="G157" s="121"/>
      <c r="H157" s="121"/>
      <c r="I157" s="139"/>
      <c r="J157" s="140"/>
    </row>
    <row r="158" spans="1:10" ht="18" customHeight="1">
      <c r="A158" s="86"/>
      <c r="B158" s="86"/>
      <c r="C158" s="87"/>
      <c r="D158" s="87"/>
      <c r="E158" s="88" t="s">
        <v>480</v>
      </c>
      <c r="F158" s="71" t="str">
        <f>J153</f>
        <v>M</v>
      </c>
      <c r="G158" s="89" t="s">
        <v>481</v>
      </c>
      <c r="H158" s="121"/>
      <c r="I158" s="139"/>
      <c r="J158" s="140"/>
    </row>
    <row r="159" spans="1:8" ht="18" customHeight="1">
      <c r="A159" s="93"/>
      <c r="B159" s="93"/>
      <c r="F159" s="94"/>
      <c r="H159" s="95"/>
    </row>
    <row r="160" spans="1:10" ht="18" customHeight="1">
      <c r="A160" s="143" t="s">
        <v>786</v>
      </c>
      <c r="B160" s="144"/>
      <c r="C160" s="65" t="s">
        <v>464</v>
      </c>
      <c r="D160" s="103" t="s">
        <v>104</v>
      </c>
      <c r="E160" s="67"/>
      <c r="F160" s="67"/>
      <c r="G160" s="68"/>
      <c r="H160" s="104"/>
      <c r="I160" s="105" t="s">
        <v>7</v>
      </c>
      <c r="J160" s="70" t="s">
        <v>566</v>
      </c>
    </row>
    <row r="161" spans="1:10" ht="18" customHeight="1">
      <c r="A161" s="143" t="s">
        <v>467</v>
      </c>
      <c r="B161" s="145"/>
      <c r="C161" s="144"/>
      <c r="D161" s="72" t="s">
        <v>468</v>
      </c>
      <c r="E161" s="73" t="s">
        <v>7</v>
      </c>
      <c r="F161" s="72" t="s">
        <v>469</v>
      </c>
      <c r="G161" s="74" t="s">
        <v>470</v>
      </c>
      <c r="H161" s="74" t="s">
        <v>471</v>
      </c>
      <c r="I161" s="75" t="s">
        <v>472</v>
      </c>
      <c r="J161" s="76"/>
    </row>
    <row r="162" spans="1:10" ht="18" customHeight="1">
      <c r="A162" s="72" t="s">
        <v>567</v>
      </c>
      <c r="B162" s="141" t="s">
        <v>568</v>
      </c>
      <c r="C162" s="142"/>
      <c r="D162" s="86"/>
      <c r="E162" s="97" t="s">
        <v>552</v>
      </c>
      <c r="F162" s="98">
        <v>1</v>
      </c>
      <c r="G162" s="121"/>
      <c r="H162" s="121"/>
      <c r="I162" s="139"/>
      <c r="J162" s="140"/>
    </row>
    <row r="163" spans="1:10" ht="18" customHeight="1">
      <c r="A163" s="72" t="s">
        <v>475</v>
      </c>
      <c r="B163" s="141" t="s">
        <v>534</v>
      </c>
      <c r="C163" s="142"/>
      <c r="D163" s="86"/>
      <c r="E163" s="97" t="s">
        <v>569</v>
      </c>
      <c r="F163" s="98">
        <v>1</v>
      </c>
      <c r="G163" s="121"/>
      <c r="H163" s="121"/>
      <c r="I163" s="139"/>
      <c r="J163" s="140"/>
    </row>
    <row r="164" spans="1:10" ht="18" customHeight="1">
      <c r="A164" s="72" t="s">
        <v>478</v>
      </c>
      <c r="B164" s="141" t="s">
        <v>570</v>
      </c>
      <c r="C164" s="142"/>
      <c r="D164" s="86"/>
      <c r="E164" s="97" t="s">
        <v>571</v>
      </c>
      <c r="F164" s="98">
        <v>1</v>
      </c>
      <c r="G164" s="121"/>
      <c r="H164" s="121"/>
      <c r="I164" s="139"/>
      <c r="J164" s="140"/>
    </row>
    <row r="165" spans="1:10" ht="18" customHeight="1">
      <c r="A165" s="86"/>
      <c r="B165" s="86"/>
      <c r="C165" s="87"/>
      <c r="D165" s="87"/>
      <c r="E165" s="88" t="s">
        <v>480</v>
      </c>
      <c r="F165" s="71" t="str">
        <f>J160</f>
        <v>座</v>
      </c>
      <c r="G165" s="89" t="s">
        <v>481</v>
      </c>
      <c r="H165" s="121"/>
      <c r="I165" s="139"/>
      <c r="J165" s="140"/>
    </row>
    <row r="166" spans="1:10" ht="18" customHeight="1">
      <c r="A166" s="57"/>
      <c r="B166" s="57"/>
      <c r="C166" s="57"/>
      <c r="D166" s="57"/>
      <c r="E166" s="99"/>
      <c r="F166" s="99"/>
      <c r="G166" s="100"/>
      <c r="H166" s="59"/>
      <c r="I166" s="57"/>
      <c r="J166" s="57"/>
    </row>
    <row r="167" spans="1:10" ht="18" customHeight="1">
      <c r="A167" s="143" t="s">
        <v>787</v>
      </c>
      <c r="B167" s="144"/>
      <c r="C167" s="65" t="s">
        <v>464</v>
      </c>
      <c r="D167" s="103" t="s">
        <v>105</v>
      </c>
      <c r="E167" s="67"/>
      <c r="F167" s="67"/>
      <c r="G167" s="68"/>
      <c r="H167" s="104"/>
      <c r="I167" s="105" t="s">
        <v>7</v>
      </c>
      <c r="J167" s="70" t="s">
        <v>593</v>
      </c>
    </row>
    <row r="168" spans="1:10" ht="18" customHeight="1">
      <c r="A168" s="143" t="s">
        <v>467</v>
      </c>
      <c r="B168" s="145"/>
      <c r="C168" s="144"/>
      <c r="D168" s="72" t="s">
        <v>468</v>
      </c>
      <c r="E168" s="73" t="s">
        <v>7</v>
      </c>
      <c r="F168" s="72" t="s">
        <v>469</v>
      </c>
      <c r="G168" s="74" t="s">
        <v>470</v>
      </c>
      <c r="H168" s="74" t="s">
        <v>471</v>
      </c>
      <c r="I168" s="75" t="s">
        <v>472</v>
      </c>
      <c r="J168" s="76"/>
    </row>
    <row r="169" spans="1:10" ht="18" customHeight="1">
      <c r="A169" s="72" t="s">
        <v>530</v>
      </c>
      <c r="B169" s="141" t="s">
        <v>496</v>
      </c>
      <c r="C169" s="142"/>
      <c r="D169" s="86"/>
      <c r="E169" s="97" t="s">
        <v>497</v>
      </c>
      <c r="F169" s="98">
        <v>1</v>
      </c>
      <c r="G169" s="121"/>
      <c r="H169" s="121"/>
      <c r="I169" s="75"/>
      <c r="J169" s="76"/>
    </row>
    <row r="170" spans="1:10" ht="18" customHeight="1">
      <c r="A170" s="72" t="s">
        <v>475</v>
      </c>
      <c r="B170" s="141" t="s">
        <v>594</v>
      </c>
      <c r="C170" s="142"/>
      <c r="D170" s="86"/>
      <c r="E170" s="97" t="s">
        <v>595</v>
      </c>
      <c r="F170" s="98">
        <v>1</v>
      </c>
      <c r="G170" s="121"/>
      <c r="H170" s="121"/>
      <c r="I170" s="139"/>
      <c r="J170" s="140"/>
    </row>
    <row r="171" spans="1:10" ht="18" customHeight="1">
      <c r="A171" s="86"/>
      <c r="B171" s="86"/>
      <c r="C171" s="87"/>
      <c r="D171" s="87"/>
      <c r="E171" s="88" t="s">
        <v>480</v>
      </c>
      <c r="F171" s="71" t="str">
        <f>J167</f>
        <v>M3</v>
      </c>
      <c r="G171" s="89" t="s">
        <v>481</v>
      </c>
      <c r="H171" s="121"/>
      <c r="I171" s="139"/>
      <c r="J171" s="140"/>
    </row>
    <row r="172" spans="1:8" ht="18" customHeight="1">
      <c r="A172" s="93"/>
      <c r="B172" s="93"/>
      <c r="F172" s="94"/>
      <c r="H172" s="95"/>
    </row>
    <row r="173" spans="1:10" ht="18" customHeight="1">
      <c r="A173" s="143" t="s">
        <v>790</v>
      </c>
      <c r="B173" s="144"/>
      <c r="C173" s="65" t="s">
        <v>596</v>
      </c>
      <c r="D173" s="103" t="s">
        <v>788</v>
      </c>
      <c r="E173" s="67"/>
      <c r="F173" s="67"/>
      <c r="G173" s="68"/>
      <c r="H173" s="104"/>
      <c r="I173" s="105" t="s">
        <v>7</v>
      </c>
      <c r="J173" s="70" t="s">
        <v>597</v>
      </c>
    </row>
    <row r="174" spans="1:10" ht="18" customHeight="1">
      <c r="A174" s="143" t="s">
        <v>467</v>
      </c>
      <c r="B174" s="145"/>
      <c r="C174" s="144"/>
      <c r="D174" s="72" t="s">
        <v>468</v>
      </c>
      <c r="E174" s="73" t="s">
        <v>7</v>
      </c>
      <c r="F174" s="72" t="s">
        <v>469</v>
      </c>
      <c r="G174" s="74" t="s">
        <v>470</v>
      </c>
      <c r="H174" s="74" t="s">
        <v>471</v>
      </c>
      <c r="I174" s="75" t="s">
        <v>472</v>
      </c>
      <c r="J174" s="76"/>
    </row>
    <row r="175" spans="1:10" ht="18" customHeight="1">
      <c r="A175" s="72" t="s">
        <v>598</v>
      </c>
      <c r="B175" s="141" t="s">
        <v>789</v>
      </c>
      <c r="C175" s="142"/>
      <c r="D175" s="86"/>
      <c r="E175" s="97" t="s">
        <v>599</v>
      </c>
      <c r="F175" s="98">
        <v>1</v>
      </c>
      <c r="G175" s="121"/>
      <c r="H175" s="121"/>
      <c r="I175" s="139"/>
      <c r="J175" s="140"/>
    </row>
    <row r="176" spans="1:10" ht="18" customHeight="1">
      <c r="A176" s="72" t="s">
        <v>475</v>
      </c>
      <c r="B176" s="141" t="s">
        <v>600</v>
      </c>
      <c r="C176" s="142"/>
      <c r="D176" s="86"/>
      <c r="E176" s="97" t="s">
        <v>601</v>
      </c>
      <c r="F176" s="98">
        <v>1</v>
      </c>
      <c r="G176" s="121"/>
      <c r="H176" s="121"/>
      <c r="I176" s="139"/>
      <c r="J176" s="140"/>
    </row>
    <row r="177" spans="1:10" ht="18" customHeight="1">
      <c r="A177" s="86"/>
      <c r="B177" s="86"/>
      <c r="C177" s="87"/>
      <c r="D177" s="87"/>
      <c r="E177" s="88" t="s">
        <v>480</v>
      </c>
      <c r="F177" s="71" t="str">
        <f>J173</f>
        <v>M3</v>
      </c>
      <c r="G177" s="89" t="s">
        <v>481</v>
      </c>
      <c r="H177" s="121"/>
      <c r="I177" s="139"/>
      <c r="J177" s="140"/>
    </row>
    <row r="178" spans="1:10" ht="18" customHeight="1">
      <c r="A178" s="57"/>
      <c r="B178" s="57"/>
      <c r="C178" s="57"/>
      <c r="D178" s="57"/>
      <c r="E178" s="99"/>
      <c r="F178" s="99"/>
      <c r="G178" s="100"/>
      <c r="H178" s="59"/>
      <c r="I178" s="57"/>
      <c r="J178" s="57"/>
    </row>
    <row r="179" spans="1:10" ht="18" customHeight="1">
      <c r="A179" s="143" t="s">
        <v>792</v>
      </c>
      <c r="B179" s="144"/>
      <c r="C179" s="65" t="s">
        <v>464</v>
      </c>
      <c r="D179" s="103" t="s">
        <v>791</v>
      </c>
      <c r="E179" s="67"/>
      <c r="F179" s="67"/>
      <c r="G179" s="68"/>
      <c r="H179" s="104"/>
      <c r="I179" s="105" t="s">
        <v>7</v>
      </c>
      <c r="J179" s="70" t="s">
        <v>602</v>
      </c>
    </row>
    <row r="180" spans="1:10" ht="18" customHeight="1">
      <c r="A180" s="143" t="s">
        <v>467</v>
      </c>
      <c r="B180" s="145"/>
      <c r="C180" s="144"/>
      <c r="D180" s="72" t="s">
        <v>468</v>
      </c>
      <c r="E180" s="73" t="s">
        <v>7</v>
      </c>
      <c r="F180" s="72" t="s">
        <v>469</v>
      </c>
      <c r="G180" s="74" t="s">
        <v>470</v>
      </c>
      <c r="H180" s="74" t="s">
        <v>471</v>
      </c>
      <c r="I180" s="75" t="s">
        <v>472</v>
      </c>
      <c r="J180" s="76"/>
    </row>
    <row r="181" spans="1:10" ht="18" customHeight="1">
      <c r="A181" s="72" t="s">
        <v>473</v>
      </c>
      <c r="B181" s="141" t="s">
        <v>774</v>
      </c>
      <c r="C181" s="142"/>
      <c r="D181" s="86"/>
      <c r="E181" s="97" t="s">
        <v>518</v>
      </c>
      <c r="F181" s="98">
        <v>1</v>
      </c>
      <c r="G181" s="121"/>
      <c r="H181" s="121"/>
      <c r="I181" s="139"/>
      <c r="J181" s="140"/>
    </row>
    <row r="182" spans="1:10" ht="18" customHeight="1">
      <c r="A182" s="72" t="s">
        <v>475</v>
      </c>
      <c r="B182" s="141" t="s">
        <v>519</v>
      </c>
      <c r="C182" s="142"/>
      <c r="D182" s="86"/>
      <c r="E182" s="97" t="s">
        <v>518</v>
      </c>
      <c r="F182" s="98">
        <v>1</v>
      </c>
      <c r="G182" s="121"/>
      <c r="H182" s="121"/>
      <c r="I182" s="139"/>
      <c r="J182" s="140"/>
    </row>
    <row r="183" spans="1:10" ht="18" customHeight="1">
      <c r="A183" s="72" t="s">
        <v>478</v>
      </c>
      <c r="B183" s="141" t="s">
        <v>520</v>
      </c>
      <c r="C183" s="142"/>
      <c r="D183" s="86"/>
      <c r="E183" s="97" t="s">
        <v>8</v>
      </c>
      <c r="F183" s="98">
        <v>1</v>
      </c>
      <c r="G183" s="121"/>
      <c r="H183" s="121"/>
      <c r="I183" s="139"/>
      <c r="J183" s="140"/>
    </row>
    <row r="184" spans="1:10" ht="18" customHeight="1">
      <c r="A184" s="72" t="s">
        <v>521</v>
      </c>
      <c r="B184" s="141" t="s">
        <v>522</v>
      </c>
      <c r="C184" s="142"/>
      <c r="D184" s="86"/>
      <c r="E184" s="70" t="s">
        <v>518</v>
      </c>
      <c r="F184" s="98">
        <v>1</v>
      </c>
      <c r="G184" s="121"/>
      <c r="H184" s="121"/>
      <c r="I184" s="139"/>
      <c r="J184" s="140"/>
    </row>
    <row r="185" spans="1:10" ht="18" customHeight="1">
      <c r="A185" s="72" t="s">
        <v>523</v>
      </c>
      <c r="B185" s="141" t="s">
        <v>524</v>
      </c>
      <c r="C185" s="142"/>
      <c r="D185" s="86"/>
      <c r="E185" s="97" t="s">
        <v>466</v>
      </c>
      <c r="F185" s="98">
        <v>1</v>
      </c>
      <c r="G185" s="127"/>
      <c r="H185" s="121"/>
      <c r="I185" s="139"/>
      <c r="J185" s="140"/>
    </row>
    <row r="186" spans="1:10" ht="18" customHeight="1">
      <c r="A186" s="86"/>
      <c r="B186" s="86"/>
      <c r="C186" s="87"/>
      <c r="D186" s="87"/>
      <c r="E186" s="88" t="s">
        <v>480</v>
      </c>
      <c r="F186" s="71" t="str">
        <f>J179</f>
        <v>噸</v>
      </c>
      <c r="G186" s="89" t="s">
        <v>481</v>
      </c>
      <c r="H186" s="121"/>
      <c r="I186" s="139"/>
      <c r="J186" s="140"/>
    </row>
    <row r="187" spans="1:8" ht="18" customHeight="1">
      <c r="A187" s="93"/>
      <c r="B187" s="93"/>
      <c r="F187" s="94"/>
      <c r="H187" s="95"/>
    </row>
    <row r="188" spans="1:10" ht="18" customHeight="1">
      <c r="A188" s="143" t="s">
        <v>793</v>
      </c>
      <c r="B188" s="144"/>
      <c r="C188" s="65" t="s">
        <v>464</v>
      </c>
      <c r="D188" s="103" t="s">
        <v>794</v>
      </c>
      <c r="E188" s="67"/>
      <c r="F188" s="67"/>
      <c r="G188" s="68"/>
      <c r="H188" s="104"/>
      <c r="I188" s="105" t="s">
        <v>7</v>
      </c>
      <c r="J188" s="70" t="s">
        <v>606</v>
      </c>
    </row>
    <row r="189" spans="1:10" ht="18" customHeight="1">
      <c r="A189" s="143" t="s">
        <v>467</v>
      </c>
      <c r="B189" s="145"/>
      <c r="C189" s="144"/>
      <c r="D189" s="72" t="s">
        <v>468</v>
      </c>
      <c r="E189" s="73" t="s">
        <v>7</v>
      </c>
      <c r="F189" s="72" t="s">
        <v>469</v>
      </c>
      <c r="G189" s="74" t="s">
        <v>470</v>
      </c>
      <c r="H189" s="74" t="s">
        <v>471</v>
      </c>
      <c r="I189" s="75" t="s">
        <v>472</v>
      </c>
      <c r="J189" s="76"/>
    </row>
    <row r="190" spans="1:10" ht="18" customHeight="1">
      <c r="A190" s="72" t="s">
        <v>473</v>
      </c>
      <c r="B190" s="141" t="s">
        <v>795</v>
      </c>
      <c r="C190" s="142"/>
      <c r="D190" s="86"/>
      <c r="E190" s="97" t="s">
        <v>518</v>
      </c>
      <c r="F190" s="98">
        <v>1</v>
      </c>
      <c r="G190" s="121"/>
      <c r="H190" s="121"/>
      <c r="I190" s="139"/>
      <c r="J190" s="140"/>
    </row>
    <row r="191" spans="1:10" ht="18" customHeight="1">
      <c r="A191" s="72" t="s">
        <v>475</v>
      </c>
      <c r="B191" s="141" t="s">
        <v>603</v>
      </c>
      <c r="C191" s="142"/>
      <c r="D191" s="86"/>
      <c r="E191" s="97" t="s">
        <v>518</v>
      </c>
      <c r="F191" s="98">
        <v>1</v>
      </c>
      <c r="G191" s="121"/>
      <c r="H191" s="121"/>
      <c r="I191" s="139"/>
      <c r="J191" s="140"/>
    </row>
    <row r="192" spans="1:10" ht="18" customHeight="1">
      <c r="A192" s="72" t="s">
        <v>478</v>
      </c>
      <c r="B192" s="141" t="s">
        <v>607</v>
      </c>
      <c r="C192" s="142"/>
      <c r="D192" s="86"/>
      <c r="E192" s="97" t="s">
        <v>8</v>
      </c>
      <c r="F192" s="98">
        <v>1</v>
      </c>
      <c r="G192" s="121"/>
      <c r="H192" s="121"/>
      <c r="I192" s="139"/>
      <c r="J192" s="140"/>
    </row>
    <row r="193" spans="1:10" ht="18" customHeight="1">
      <c r="A193" s="72" t="s">
        <v>604</v>
      </c>
      <c r="B193" s="141" t="s">
        <v>605</v>
      </c>
      <c r="C193" s="142"/>
      <c r="D193" s="86"/>
      <c r="E193" s="70" t="s">
        <v>518</v>
      </c>
      <c r="F193" s="98">
        <v>1</v>
      </c>
      <c r="G193" s="121"/>
      <c r="H193" s="121"/>
      <c r="I193" s="139"/>
      <c r="J193" s="140"/>
    </row>
    <row r="194" spans="1:10" ht="18" customHeight="1">
      <c r="A194" s="72" t="s">
        <v>608</v>
      </c>
      <c r="B194" s="141" t="s">
        <v>609</v>
      </c>
      <c r="C194" s="142"/>
      <c r="D194" s="86"/>
      <c r="E194" s="97" t="s">
        <v>466</v>
      </c>
      <c r="F194" s="98">
        <v>1</v>
      </c>
      <c r="G194" s="127"/>
      <c r="H194" s="121"/>
      <c r="I194" s="139"/>
      <c r="J194" s="140"/>
    </row>
    <row r="195" spans="1:10" ht="18" customHeight="1">
      <c r="A195" s="86"/>
      <c r="B195" s="86"/>
      <c r="C195" s="87"/>
      <c r="D195" s="87"/>
      <c r="E195" s="88" t="s">
        <v>480</v>
      </c>
      <c r="F195" s="71" t="str">
        <f>J188</f>
        <v>噸</v>
      </c>
      <c r="G195" s="89" t="s">
        <v>481</v>
      </c>
      <c r="H195" s="121"/>
      <c r="I195" s="139"/>
      <c r="J195" s="140"/>
    </row>
    <row r="196" spans="1:10" ht="18" customHeight="1">
      <c r="A196" s="57"/>
      <c r="B196" s="57"/>
      <c r="C196" s="57"/>
      <c r="D196" s="57"/>
      <c r="E196" s="99"/>
      <c r="F196" s="62"/>
      <c r="G196" s="100"/>
      <c r="H196" s="59"/>
      <c r="I196" s="102"/>
      <c r="J196" s="102"/>
    </row>
    <row r="197" spans="1:10" ht="18" customHeight="1">
      <c r="A197" s="143" t="s">
        <v>796</v>
      </c>
      <c r="B197" s="144"/>
      <c r="C197" s="65" t="s">
        <v>464</v>
      </c>
      <c r="D197" s="103" t="s">
        <v>107</v>
      </c>
      <c r="E197" s="67"/>
      <c r="F197" s="67"/>
      <c r="G197" s="68"/>
      <c r="H197" s="104"/>
      <c r="I197" s="105" t="s">
        <v>7</v>
      </c>
      <c r="J197" s="70" t="s">
        <v>610</v>
      </c>
    </row>
    <row r="198" spans="1:10" ht="18" customHeight="1">
      <c r="A198" s="143" t="s">
        <v>467</v>
      </c>
      <c r="B198" s="145"/>
      <c r="C198" s="144"/>
      <c r="D198" s="72" t="s">
        <v>468</v>
      </c>
      <c r="E198" s="73" t="s">
        <v>7</v>
      </c>
      <c r="F198" s="72" t="s">
        <v>469</v>
      </c>
      <c r="G198" s="74" t="s">
        <v>470</v>
      </c>
      <c r="H198" s="74" t="s">
        <v>471</v>
      </c>
      <c r="I198" s="75" t="s">
        <v>472</v>
      </c>
      <c r="J198" s="76"/>
    </row>
    <row r="199" spans="1:10" ht="18" customHeight="1">
      <c r="A199" s="72" t="s">
        <v>611</v>
      </c>
      <c r="B199" s="141" t="s">
        <v>612</v>
      </c>
      <c r="C199" s="142"/>
      <c r="D199" s="86"/>
      <c r="E199" s="97" t="s">
        <v>613</v>
      </c>
      <c r="F199" s="107">
        <v>1</v>
      </c>
      <c r="G199" s="128"/>
      <c r="H199" s="121"/>
      <c r="I199" s="139"/>
      <c r="J199" s="140"/>
    </row>
    <row r="200" spans="1:10" ht="18" customHeight="1">
      <c r="A200" s="72" t="s">
        <v>475</v>
      </c>
      <c r="B200" s="141" t="s">
        <v>614</v>
      </c>
      <c r="C200" s="142"/>
      <c r="D200" s="86"/>
      <c r="E200" s="97" t="s">
        <v>466</v>
      </c>
      <c r="F200" s="107">
        <v>1</v>
      </c>
      <c r="G200" s="128"/>
      <c r="H200" s="121"/>
      <c r="I200" s="139"/>
      <c r="J200" s="140"/>
    </row>
    <row r="201" spans="1:10" ht="18" customHeight="1">
      <c r="A201" s="72" t="s">
        <v>478</v>
      </c>
      <c r="B201" s="141" t="s">
        <v>615</v>
      </c>
      <c r="C201" s="142"/>
      <c r="D201" s="86"/>
      <c r="E201" s="97" t="s">
        <v>466</v>
      </c>
      <c r="F201" s="107">
        <v>1</v>
      </c>
      <c r="G201" s="128"/>
      <c r="H201" s="121"/>
      <c r="I201" s="139"/>
      <c r="J201" s="140"/>
    </row>
    <row r="202" spans="1:10" ht="18" customHeight="1">
      <c r="A202" s="72" t="s">
        <v>490</v>
      </c>
      <c r="B202" s="141" t="s">
        <v>616</v>
      </c>
      <c r="C202" s="142"/>
      <c r="D202" s="86"/>
      <c r="E202" s="97" t="s">
        <v>617</v>
      </c>
      <c r="F202" s="107">
        <v>0.5</v>
      </c>
      <c r="G202" s="128"/>
      <c r="H202" s="121"/>
      <c r="I202" s="139"/>
      <c r="J202" s="140"/>
    </row>
    <row r="203" spans="1:10" ht="18" customHeight="1">
      <c r="A203" s="72" t="s">
        <v>492</v>
      </c>
      <c r="B203" s="141" t="s">
        <v>618</v>
      </c>
      <c r="C203" s="142"/>
      <c r="D203" s="86"/>
      <c r="E203" s="97" t="s">
        <v>466</v>
      </c>
      <c r="F203" s="107">
        <v>1</v>
      </c>
      <c r="G203" s="128"/>
      <c r="H203" s="121"/>
      <c r="I203" s="139"/>
      <c r="J203" s="140"/>
    </row>
    <row r="204" spans="1:10" ht="18" customHeight="1">
      <c r="A204" s="72" t="s">
        <v>619</v>
      </c>
      <c r="B204" s="141" t="s">
        <v>620</v>
      </c>
      <c r="C204" s="142"/>
      <c r="D204" s="86"/>
      <c r="E204" s="97" t="s">
        <v>466</v>
      </c>
      <c r="F204" s="107">
        <v>1</v>
      </c>
      <c r="G204" s="128"/>
      <c r="H204" s="121"/>
      <c r="I204" s="139"/>
      <c r="J204" s="140"/>
    </row>
    <row r="205" spans="1:10" ht="18" customHeight="1">
      <c r="A205" s="86"/>
      <c r="B205" s="86"/>
      <c r="C205" s="87"/>
      <c r="D205" s="87"/>
      <c r="E205" s="88" t="s">
        <v>480</v>
      </c>
      <c r="F205" s="71" t="str">
        <f>J197</f>
        <v>M2</v>
      </c>
      <c r="G205" s="89" t="s">
        <v>481</v>
      </c>
      <c r="H205" s="121"/>
      <c r="I205" s="139"/>
      <c r="J205" s="140"/>
    </row>
    <row r="206" spans="1:8" ht="18" customHeight="1">
      <c r="A206" s="93"/>
      <c r="B206" s="93"/>
      <c r="F206" s="94"/>
      <c r="H206" s="95"/>
    </row>
    <row r="207" spans="1:10" ht="18" customHeight="1">
      <c r="A207" s="143" t="s">
        <v>797</v>
      </c>
      <c r="B207" s="144"/>
      <c r="C207" s="65" t="s">
        <v>464</v>
      </c>
      <c r="D207" s="103" t="s">
        <v>108</v>
      </c>
      <c r="E207" s="67"/>
      <c r="F207" s="67"/>
      <c r="G207" s="68"/>
      <c r="H207" s="104"/>
      <c r="I207" s="105" t="s">
        <v>7</v>
      </c>
      <c r="J207" s="70" t="s">
        <v>610</v>
      </c>
    </row>
    <row r="208" spans="1:10" ht="18" customHeight="1">
      <c r="A208" s="143" t="s">
        <v>467</v>
      </c>
      <c r="B208" s="145"/>
      <c r="C208" s="144"/>
      <c r="D208" s="72" t="s">
        <v>468</v>
      </c>
      <c r="E208" s="73" t="s">
        <v>7</v>
      </c>
      <c r="F208" s="72" t="s">
        <v>469</v>
      </c>
      <c r="G208" s="74" t="s">
        <v>470</v>
      </c>
      <c r="H208" s="74" t="s">
        <v>471</v>
      </c>
      <c r="I208" s="75" t="s">
        <v>472</v>
      </c>
      <c r="J208" s="76"/>
    </row>
    <row r="209" spans="1:10" ht="18" customHeight="1">
      <c r="A209" s="72" t="s">
        <v>611</v>
      </c>
      <c r="B209" s="141" t="s">
        <v>621</v>
      </c>
      <c r="C209" s="142"/>
      <c r="D209" s="86"/>
      <c r="E209" s="97" t="s">
        <v>610</v>
      </c>
      <c r="F209" s="107">
        <v>1</v>
      </c>
      <c r="G209" s="128"/>
      <c r="H209" s="121"/>
      <c r="I209" s="139"/>
      <c r="J209" s="140"/>
    </row>
    <row r="210" spans="1:10" ht="18" customHeight="1">
      <c r="A210" s="72" t="s">
        <v>475</v>
      </c>
      <c r="B210" s="141" t="s">
        <v>614</v>
      </c>
      <c r="C210" s="142"/>
      <c r="D210" s="86"/>
      <c r="E210" s="97" t="s">
        <v>466</v>
      </c>
      <c r="F210" s="107">
        <v>1</v>
      </c>
      <c r="G210" s="128"/>
      <c r="H210" s="121"/>
      <c r="I210" s="139"/>
      <c r="J210" s="140"/>
    </row>
    <row r="211" spans="1:10" ht="18" customHeight="1">
      <c r="A211" s="72" t="s">
        <v>478</v>
      </c>
      <c r="B211" s="141" t="s">
        <v>615</v>
      </c>
      <c r="C211" s="142"/>
      <c r="D211" s="86"/>
      <c r="E211" s="97" t="s">
        <v>466</v>
      </c>
      <c r="F211" s="107">
        <v>1</v>
      </c>
      <c r="G211" s="128"/>
      <c r="H211" s="121"/>
      <c r="I211" s="139"/>
      <c r="J211" s="140"/>
    </row>
    <row r="212" spans="1:10" ht="18" customHeight="1">
      <c r="A212" s="72" t="s">
        <v>490</v>
      </c>
      <c r="B212" s="141" t="s">
        <v>616</v>
      </c>
      <c r="C212" s="142"/>
      <c r="D212" s="86"/>
      <c r="E212" s="97" t="s">
        <v>617</v>
      </c>
      <c r="F212" s="107">
        <v>0.5</v>
      </c>
      <c r="G212" s="128"/>
      <c r="H212" s="121"/>
      <c r="I212" s="139"/>
      <c r="J212" s="140"/>
    </row>
    <row r="213" spans="1:10" ht="18" customHeight="1">
      <c r="A213" s="72" t="s">
        <v>492</v>
      </c>
      <c r="B213" s="141" t="s">
        <v>527</v>
      </c>
      <c r="C213" s="142"/>
      <c r="D213" s="86"/>
      <c r="E213" s="97" t="s">
        <v>466</v>
      </c>
      <c r="F213" s="107">
        <v>1</v>
      </c>
      <c r="G213" s="128"/>
      <c r="H213" s="121"/>
      <c r="I213" s="139"/>
      <c r="J213" s="140"/>
    </row>
    <row r="214" spans="1:10" ht="18" customHeight="1">
      <c r="A214" s="72" t="s">
        <v>619</v>
      </c>
      <c r="B214" s="141" t="s">
        <v>532</v>
      </c>
      <c r="C214" s="142"/>
      <c r="D214" s="86"/>
      <c r="E214" s="97" t="s">
        <v>466</v>
      </c>
      <c r="F214" s="107">
        <v>1</v>
      </c>
      <c r="G214" s="128"/>
      <c r="H214" s="121"/>
      <c r="I214" s="139"/>
      <c r="J214" s="140"/>
    </row>
    <row r="215" spans="1:10" ht="18" customHeight="1">
      <c r="A215" s="86"/>
      <c r="B215" s="86"/>
      <c r="C215" s="87"/>
      <c r="D215" s="87"/>
      <c r="E215" s="88" t="s">
        <v>480</v>
      </c>
      <c r="F215" s="71" t="str">
        <f>J207</f>
        <v>M2</v>
      </c>
      <c r="G215" s="89" t="s">
        <v>481</v>
      </c>
      <c r="H215" s="121"/>
      <c r="I215" s="139"/>
      <c r="J215" s="140"/>
    </row>
    <row r="216" spans="1:10" ht="18" customHeight="1">
      <c r="A216" s="57"/>
      <c r="B216" s="57"/>
      <c r="C216" s="57"/>
      <c r="D216" s="57"/>
      <c r="E216" s="99"/>
      <c r="F216" s="99"/>
      <c r="G216" s="100"/>
      <c r="H216" s="59"/>
      <c r="I216" s="57"/>
      <c r="J216" s="57"/>
    </row>
    <row r="217" spans="1:10" ht="18" customHeight="1">
      <c r="A217" s="143" t="s">
        <v>798</v>
      </c>
      <c r="B217" s="144"/>
      <c r="C217" s="65" t="s">
        <v>464</v>
      </c>
      <c r="D217" s="103" t="s">
        <v>641</v>
      </c>
      <c r="E217" s="67"/>
      <c r="F217" s="67"/>
      <c r="G217" s="68"/>
      <c r="H217" s="104"/>
      <c r="I217" s="105" t="s">
        <v>7</v>
      </c>
      <c r="J217" s="70" t="s">
        <v>639</v>
      </c>
    </row>
    <row r="218" spans="1:10" ht="18" customHeight="1">
      <c r="A218" s="143" t="s">
        <v>467</v>
      </c>
      <c r="B218" s="145"/>
      <c r="C218" s="144"/>
      <c r="D218" s="72" t="s">
        <v>468</v>
      </c>
      <c r="E218" s="73" t="s">
        <v>7</v>
      </c>
      <c r="F218" s="72" t="s">
        <v>469</v>
      </c>
      <c r="G218" s="74" t="s">
        <v>470</v>
      </c>
      <c r="H218" s="74" t="s">
        <v>471</v>
      </c>
      <c r="I218" s="64" t="s">
        <v>472</v>
      </c>
      <c r="J218" s="109"/>
    </row>
    <row r="219" spans="1:10" ht="18" customHeight="1">
      <c r="A219" s="72" t="s">
        <v>588</v>
      </c>
      <c r="B219" s="141" t="s">
        <v>642</v>
      </c>
      <c r="C219" s="142"/>
      <c r="D219" s="86"/>
      <c r="E219" s="97" t="s">
        <v>643</v>
      </c>
      <c r="F219" s="98">
        <v>1</v>
      </c>
      <c r="G219" s="121"/>
      <c r="H219" s="121"/>
      <c r="I219" s="139"/>
      <c r="J219" s="140"/>
    </row>
    <row r="220" spans="1:10" ht="18" customHeight="1">
      <c r="A220" s="72" t="s">
        <v>475</v>
      </c>
      <c r="B220" s="141" t="s">
        <v>644</v>
      </c>
      <c r="C220" s="142"/>
      <c r="D220" s="86"/>
      <c r="E220" s="97" t="s">
        <v>645</v>
      </c>
      <c r="F220" s="98">
        <v>1</v>
      </c>
      <c r="G220" s="121"/>
      <c r="H220" s="121"/>
      <c r="I220" s="139"/>
      <c r="J220" s="140"/>
    </row>
    <row r="221" spans="1:10" ht="18" customHeight="1">
      <c r="A221" s="72" t="s">
        <v>478</v>
      </c>
      <c r="B221" s="69" t="s">
        <v>640</v>
      </c>
      <c r="C221" s="96"/>
      <c r="D221" s="86"/>
      <c r="E221" s="97" t="s">
        <v>646</v>
      </c>
      <c r="F221" s="98">
        <v>1</v>
      </c>
      <c r="G221" s="121"/>
      <c r="H221" s="121"/>
      <c r="I221" s="139"/>
      <c r="J221" s="140"/>
    </row>
    <row r="222" spans="1:10" ht="18" customHeight="1">
      <c r="A222" s="72" t="s">
        <v>490</v>
      </c>
      <c r="B222" s="141" t="s">
        <v>647</v>
      </c>
      <c r="C222" s="142"/>
      <c r="D222" s="86"/>
      <c r="E222" s="97" t="s">
        <v>466</v>
      </c>
      <c r="F222" s="98">
        <v>1</v>
      </c>
      <c r="G222" s="121"/>
      <c r="H222" s="121"/>
      <c r="I222" s="139"/>
      <c r="J222" s="140"/>
    </row>
    <row r="223" spans="1:10" ht="18" customHeight="1">
      <c r="A223" s="86"/>
      <c r="B223" s="86"/>
      <c r="C223" s="87"/>
      <c r="D223" s="87"/>
      <c r="E223" s="88" t="s">
        <v>480</v>
      </c>
      <c r="F223" s="71" t="str">
        <f>J217</f>
        <v>支</v>
      </c>
      <c r="G223" s="89" t="s">
        <v>481</v>
      </c>
      <c r="H223" s="121"/>
      <c r="I223" s="139"/>
      <c r="J223" s="140"/>
    </row>
    <row r="224" spans="1:8" ht="18" customHeight="1">
      <c r="A224" s="93"/>
      <c r="B224" s="93"/>
      <c r="F224" s="94"/>
      <c r="H224" s="95"/>
    </row>
    <row r="225" spans="1:10" ht="18" customHeight="1">
      <c r="A225" s="143" t="s">
        <v>801</v>
      </c>
      <c r="B225" s="144"/>
      <c r="C225" s="65" t="s">
        <v>464</v>
      </c>
      <c r="D225" s="103" t="s">
        <v>799</v>
      </c>
      <c r="E225" s="67"/>
      <c r="F225" s="67"/>
      <c r="G225" s="68"/>
      <c r="H225" s="104"/>
      <c r="I225" s="105" t="s">
        <v>7</v>
      </c>
      <c r="J225" s="70" t="s">
        <v>629</v>
      </c>
    </row>
    <row r="226" spans="1:10" ht="18" customHeight="1">
      <c r="A226" s="143" t="s">
        <v>467</v>
      </c>
      <c r="B226" s="145"/>
      <c r="C226" s="144"/>
      <c r="D226" s="72" t="s">
        <v>468</v>
      </c>
      <c r="E226" s="73" t="s">
        <v>7</v>
      </c>
      <c r="F226" s="72" t="s">
        <v>469</v>
      </c>
      <c r="G226" s="74" t="s">
        <v>470</v>
      </c>
      <c r="H226" s="74" t="s">
        <v>471</v>
      </c>
      <c r="I226" s="64" t="s">
        <v>472</v>
      </c>
      <c r="J226" s="109"/>
    </row>
    <row r="227" spans="1:10" ht="18" customHeight="1">
      <c r="A227" s="72" t="s">
        <v>499</v>
      </c>
      <c r="B227" s="141" t="s">
        <v>800</v>
      </c>
      <c r="C227" s="142"/>
      <c r="D227" s="86"/>
      <c r="E227" s="97" t="s">
        <v>630</v>
      </c>
      <c r="F227" s="98">
        <v>1</v>
      </c>
      <c r="G227" s="121"/>
      <c r="H227" s="121"/>
      <c r="I227" s="139"/>
      <c r="J227" s="140"/>
    </row>
    <row r="228" spans="1:10" ht="18" customHeight="1">
      <c r="A228" s="72" t="s">
        <v>475</v>
      </c>
      <c r="B228" s="141" t="s">
        <v>631</v>
      </c>
      <c r="C228" s="142"/>
      <c r="D228" s="86"/>
      <c r="E228" s="97" t="s">
        <v>629</v>
      </c>
      <c r="F228" s="98">
        <v>1</v>
      </c>
      <c r="G228" s="121"/>
      <c r="H228" s="121"/>
      <c r="I228" s="139"/>
      <c r="J228" s="140"/>
    </row>
    <row r="229" spans="1:10" ht="18" customHeight="1">
      <c r="A229" s="72" t="s">
        <v>478</v>
      </c>
      <c r="B229" s="69" t="s">
        <v>632</v>
      </c>
      <c r="C229" s="96"/>
      <c r="D229" s="86"/>
      <c r="E229" s="97" t="s">
        <v>633</v>
      </c>
      <c r="F229" s="98">
        <v>1</v>
      </c>
      <c r="G229" s="121"/>
      <c r="H229" s="121"/>
      <c r="I229" s="139"/>
      <c r="J229" s="140"/>
    </row>
    <row r="230" spans="1:10" ht="18" customHeight="1">
      <c r="A230" s="72" t="s">
        <v>490</v>
      </c>
      <c r="B230" s="141" t="s">
        <v>627</v>
      </c>
      <c r="C230" s="142"/>
      <c r="D230" s="86"/>
      <c r="E230" s="97" t="s">
        <v>634</v>
      </c>
      <c r="F230" s="98">
        <v>1</v>
      </c>
      <c r="G230" s="121"/>
      <c r="H230" s="121"/>
      <c r="I230" s="139"/>
      <c r="J230" s="140"/>
    </row>
    <row r="231" spans="1:10" ht="18" customHeight="1">
      <c r="A231" s="86"/>
      <c r="B231" s="86"/>
      <c r="C231" s="87"/>
      <c r="D231" s="87"/>
      <c r="E231" s="88" t="s">
        <v>480</v>
      </c>
      <c r="F231" s="71" t="str">
        <f>J225</f>
        <v>支</v>
      </c>
      <c r="G231" s="89" t="s">
        <v>481</v>
      </c>
      <c r="H231" s="121"/>
      <c r="I231" s="139"/>
      <c r="J231" s="140"/>
    </row>
    <row r="232" spans="1:8" ht="18" customHeight="1">
      <c r="A232" s="93"/>
      <c r="B232" s="93"/>
      <c r="F232" s="94"/>
      <c r="H232" s="95"/>
    </row>
    <row r="233" spans="1:10" ht="18" customHeight="1">
      <c r="A233" s="143" t="s">
        <v>802</v>
      </c>
      <c r="B233" s="144"/>
      <c r="C233" s="65" t="s">
        <v>464</v>
      </c>
      <c r="D233" s="103" t="s">
        <v>635</v>
      </c>
      <c r="E233" s="67"/>
      <c r="F233" s="67"/>
      <c r="G233" s="68"/>
      <c r="H233" s="104"/>
      <c r="I233" s="105" t="s">
        <v>7</v>
      </c>
      <c r="J233" s="70" t="s">
        <v>636</v>
      </c>
    </row>
    <row r="234" spans="1:10" ht="18" customHeight="1">
      <c r="A234" s="143" t="s">
        <v>467</v>
      </c>
      <c r="B234" s="145"/>
      <c r="C234" s="144"/>
      <c r="D234" s="72" t="s">
        <v>468</v>
      </c>
      <c r="E234" s="73" t="s">
        <v>7</v>
      </c>
      <c r="F234" s="72" t="s">
        <v>469</v>
      </c>
      <c r="G234" s="74" t="s">
        <v>470</v>
      </c>
      <c r="H234" s="74" t="s">
        <v>471</v>
      </c>
      <c r="I234" s="64" t="s">
        <v>472</v>
      </c>
      <c r="J234" s="109"/>
    </row>
    <row r="235" spans="1:10" ht="18" customHeight="1">
      <c r="A235" s="72" t="s">
        <v>473</v>
      </c>
      <c r="B235" s="141" t="s">
        <v>637</v>
      </c>
      <c r="C235" s="142"/>
      <c r="D235" s="86"/>
      <c r="E235" s="97" t="s">
        <v>587</v>
      </c>
      <c r="F235" s="98">
        <v>1</v>
      </c>
      <c r="G235" s="121"/>
      <c r="H235" s="121"/>
      <c r="I235" s="139"/>
      <c r="J235" s="140"/>
    </row>
    <row r="236" spans="1:10" ht="18" customHeight="1">
      <c r="A236" s="72" t="s">
        <v>475</v>
      </c>
      <c r="B236" s="141" t="s">
        <v>638</v>
      </c>
      <c r="C236" s="142"/>
      <c r="D236" s="86"/>
      <c r="E236" s="97" t="s">
        <v>533</v>
      </c>
      <c r="F236" s="98">
        <v>1</v>
      </c>
      <c r="G236" s="121"/>
      <c r="H236" s="121"/>
      <c r="I236" s="139"/>
      <c r="J236" s="140"/>
    </row>
    <row r="237" spans="1:10" ht="18" customHeight="1">
      <c r="A237" s="72" t="s">
        <v>478</v>
      </c>
      <c r="B237" s="69" t="s">
        <v>640</v>
      </c>
      <c r="C237" s="96"/>
      <c r="D237" s="86"/>
      <c r="E237" s="97" t="s">
        <v>466</v>
      </c>
      <c r="F237" s="98">
        <v>1</v>
      </c>
      <c r="G237" s="121"/>
      <c r="H237" s="121"/>
      <c r="I237" s="139"/>
      <c r="J237" s="140"/>
    </row>
    <row r="238" spans="1:10" ht="18" customHeight="1">
      <c r="A238" s="72" t="s">
        <v>490</v>
      </c>
      <c r="B238" s="141" t="s">
        <v>627</v>
      </c>
      <c r="C238" s="142"/>
      <c r="D238" s="86"/>
      <c r="E238" s="97" t="s">
        <v>466</v>
      </c>
      <c r="F238" s="98">
        <v>1</v>
      </c>
      <c r="G238" s="121"/>
      <c r="H238" s="121"/>
      <c r="I238" s="139"/>
      <c r="J238" s="140"/>
    </row>
    <row r="239" spans="1:10" ht="18" customHeight="1">
      <c r="A239" s="86"/>
      <c r="B239" s="86"/>
      <c r="C239" s="87"/>
      <c r="D239" s="87"/>
      <c r="E239" s="88" t="s">
        <v>480</v>
      </c>
      <c r="F239" s="71" t="str">
        <f>J233</f>
        <v>支</v>
      </c>
      <c r="G239" s="89" t="s">
        <v>481</v>
      </c>
      <c r="H239" s="121"/>
      <c r="I239" s="139"/>
      <c r="J239" s="140"/>
    </row>
    <row r="240" spans="1:8" ht="18" customHeight="1">
      <c r="A240" s="93"/>
      <c r="B240" s="93"/>
      <c r="F240" s="94"/>
      <c r="H240" s="95"/>
    </row>
    <row r="241" spans="1:10" ht="18" customHeight="1">
      <c r="A241" s="143" t="s">
        <v>803</v>
      </c>
      <c r="B241" s="144"/>
      <c r="C241" s="65" t="s">
        <v>464</v>
      </c>
      <c r="D241" s="103" t="s">
        <v>804</v>
      </c>
      <c r="E241" s="67"/>
      <c r="F241" s="67"/>
      <c r="G241" s="68"/>
      <c r="H241" s="104"/>
      <c r="I241" s="105" t="s">
        <v>7</v>
      </c>
      <c r="J241" s="70" t="s">
        <v>689</v>
      </c>
    </row>
    <row r="242" spans="1:10" ht="18" customHeight="1">
      <c r="A242" s="143" t="s">
        <v>467</v>
      </c>
      <c r="B242" s="145"/>
      <c r="C242" s="144"/>
      <c r="D242" s="72" t="s">
        <v>468</v>
      </c>
      <c r="E242" s="73" t="s">
        <v>7</v>
      </c>
      <c r="F242" s="72" t="s">
        <v>469</v>
      </c>
      <c r="G242" s="74" t="s">
        <v>470</v>
      </c>
      <c r="H242" s="74" t="s">
        <v>471</v>
      </c>
      <c r="I242" s="75" t="s">
        <v>472</v>
      </c>
      <c r="J242" s="76"/>
    </row>
    <row r="243" spans="1:10" ht="18" customHeight="1">
      <c r="A243" s="72" t="s">
        <v>598</v>
      </c>
      <c r="B243" s="141" t="s">
        <v>691</v>
      </c>
      <c r="C243" s="142"/>
      <c r="D243" s="86"/>
      <c r="E243" s="97" t="s">
        <v>692</v>
      </c>
      <c r="F243" s="110">
        <v>0.45</v>
      </c>
      <c r="G243" s="121"/>
      <c r="H243" s="121"/>
      <c r="I243" s="139"/>
      <c r="J243" s="140"/>
    </row>
    <row r="244" spans="1:10" ht="18" customHeight="1">
      <c r="A244" s="72" t="s">
        <v>475</v>
      </c>
      <c r="B244" s="141" t="s">
        <v>625</v>
      </c>
      <c r="C244" s="142"/>
      <c r="D244" s="86"/>
      <c r="E244" s="97" t="s">
        <v>601</v>
      </c>
      <c r="F244" s="111">
        <v>0.045</v>
      </c>
      <c r="G244" s="121"/>
      <c r="H244" s="121"/>
      <c r="I244" s="139"/>
      <c r="J244" s="140"/>
    </row>
    <row r="245" spans="1:10" ht="18" customHeight="1">
      <c r="A245" s="72" t="s">
        <v>478</v>
      </c>
      <c r="B245" s="69" t="s">
        <v>805</v>
      </c>
      <c r="C245" s="96"/>
      <c r="D245" s="86"/>
      <c r="E245" s="97" t="s">
        <v>806</v>
      </c>
      <c r="F245" s="98">
        <v>4</v>
      </c>
      <c r="G245" s="121"/>
      <c r="H245" s="121"/>
      <c r="I245" s="91"/>
      <c r="J245" s="92"/>
    </row>
    <row r="246" spans="1:10" ht="18" customHeight="1">
      <c r="A246" s="72" t="s">
        <v>490</v>
      </c>
      <c r="B246" s="69" t="s">
        <v>807</v>
      </c>
      <c r="C246" s="96"/>
      <c r="D246" s="86"/>
      <c r="E246" s="97" t="s">
        <v>466</v>
      </c>
      <c r="F246" s="98">
        <v>1</v>
      </c>
      <c r="G246" s="121"/>
      <c r="H246" s="121"/>
      <c r="I246" s="91"/>
      <c r="J246" s="92"/>
    </row>
    <row r="247" spans="1:10" ht="18" customHeight="1">
      <c r="A247" s="72" t="s">
        <v>492</v>
      </c>
      <c r="B247" s="69" t="s">
        <v>809</v>
      </c>
      <c r="C247" s="96"/>
      <c r="D247" s="86"/>
      <c r="E247" s="97" t="s">
        <v>808</v>
      </c>
      <c r="F247" s="98">
        <v>1</v>
      </c>
      <c r="G247" s="121"/>
      <c r="H247" s="121"/>
      <c r="I247" s="91"/>
      <c r="J247" s="92"/>
    </row>
    <row r="248" spans="1:10" ht="18" customHeight="1">
      <c r="A248" s="72" t="s">
        <v>619</v>
      </c>
      <c r="B248" s="141" t="s">
        <v>710</v>
      </c>
      <c r="C248" s="142"/>
      <c r="D248" s="86"/>
      <c r="E248" s="97" t="s">
        <v>466</v>
      </c>
      <c r="F248" s="98">
        <v>1</v>
      </c>
      <c r="G248" s="127"/>
      <c r="H248" s="121"/>
      <c r="I248" s="139"/>
      <c r="J248" s="140"/>
    </row>
    <row r="249" spans="1:10" ht="18" customHeight="1">
      <c r="A249" s="86"/>
      <c r="B249" s="86"/>
      <c r="C249" s="87"/>
      <c r="D249" s="87"/>
      <c r="E249" s="88" t="s">
        <v>480</v>
      </c>
      <c r="F249" s="71" t="str">
        <f>J241</f>
        <v>M2</v>
      </c>
      <c r="G249" s="89" t="s">
        <v>481</v>
      </c>
      <c r="H249" s="121"/>
      <c r="I249" s="139"/>
      <c r="J249" s="140"/>
    </row>
    <row r="250" spans="5:10" s="115" customFormat="1" ht="18" customHeight="1">
      <c r="E250" s="116"/>
      <c r="F250" s="117"/>
      <c r="G250" s="118"/>
      <c r="H250" s="119"/>
      <c r="I250" s="120"/>
      <c r="J250" s="120"/>
    </row>
    <row r="251" spans="1:10" ht="18" customHeight="1">
      <c r="A251" s="143" t="s">
        <v>810</v>
      </c>
      <c r="B251" s="144"/>
      <c r="C251" s="65" t="s">
        <v>464</v>
      </c>
      <c r="D251" s="103" t="s">
        <v>406</v>
      </c>
      <c r="E251" s="67"/>
      <c r="F251" s="67"/>
      <c r="G251" s="68"/>
      <c r="H251" s="104"/>
      <c r="I251" s="105" t="s">
        <v>7</v>
      </c>
      <c r="J251" s="70" t="s">
        <v>539</v>
      </c>
    </row>
    <row r="252" spans="1:10" ht="18" customHeight="1">
      <c r="A252" s="143" t="s">
        <v>467</v>
      </c>
      <c r="B252" s="145"/>
      <c r="C252" s="144"/>
      <c r="D252" s="72" t="s">
        <v>468</v>
      </c>
      <c r="E252" s="73" t="s">
        <v>7</v>
      </c>
      <c r="F252" s="72" t="s">
        <v>469</v>
      </c>
      <c r="G252" s="74" t="s">
        <v>470</v>
      </c>
      <c r="H252" s="74" t="s">
        <v>471</v>
      </c>
      <c r="I252" s="75" t="s">
        <v>472</v>
      </c>
      <c r="J252" s="76"/>
    </row>
    <row r="253" spans="1:10" ht="18" customHeight="1">
      <c r="A253" s="72" t="s">
        <v>473</v>
      </c>
      <c r="B253" s="141" t="s">
        <v>536</v>
      </c>
      <c r="C253" s="142"/>
      <c r="D253" s="86"/>
      <c r="E253" s="97" t="s">
        <v>624</v>
      </c>
      <c r="F253" s="110">
        <v>0.37</v>
      </c>
      <c r="G253" s="121"/>
      <c r="H253" s="121"/>
      <c r="I253" s="139"/>
      <c r="J253" s="140"/>
    </row>
    <row r="254" spans="1:10" ht="18" customHeight="1">
      <c r="A254" s="72" t="s">
        <v>475</v>
      </c>
      <c r="B254" s="141" t="s">
        <v>625</v>
      </c>
      <c r="C254" s="142"/>
      <c r="D254" s="86"/>
      <c r="E254" s="97" t="s">
        <v>497</v>
      </c>
      <c r="F254" s="111">
        <v>0.027</v>
      </c>
      <c r="G254" s="121"/>
      <c r="H254" s="121"/>
      <c r="I254" s="139"/>
      <c r="J254" s="140"/>
    </row>
    <row r="255" spans="1:10" ht="18" customHeight="1">
      <c r="A255" s="72" t="s">
        <v>478</v>
      </c>
      <c r="B255" s="69" t="s">
        <v>811</v>
      </c>
      <c r="C255" s="96"/>
      <c r="D255" s="86"/>
      <c r="E255" s="97" t="s">
        <v>813</v>
      </c>
      <c r="F255" s="98">
        <v>20</v>
      </c>
      <c r="G255" s="121"/>
      <c r="H255" s="121"/>
      <c r="I255" s="139"/>
      <c r="J255" s="140"/>
    </row>
    <row r="256" spans="1:10" ht="18" customHeight="1">
      <c r="A256" s="72" t="s">
        <v>490</v>
      </c>
      <c r="B256" s="69" t="s">
        <v>812</v>
      </c>
      <c r="C256" s="96"/>
      <c r="D256" s="86"/>
      <c r="E256" s="97" t="s">
        <v>814</v>
      </c>
      <c r="F256" s="98">
        <v>1</v>
      </c>
      <c r="G256" s="121"/>
      <c r="H256" s="121"/>
      <c r="I256" s="91"/>
      <c r="J256" s="92"/>
    </row>
    <row r="257" spans="1:10" ht="18" customHeight="1">
      <c r="A257" s="72" t="s">
        <v>492</v>
      </c>
      <c r="B257" s="69" t="s">
        <v>815</v>
      </c>
      <c r="C257" s="96"/>
      <c r="D257" s="86"/>
      <c r="E257" s="97" t="s">
        <v>486</v>
      </c>
      <c r="F257" s="98">
        <v>1</v>
      </c>
      <c r="G257" s="121"/>
      <c r="H257" s="121"/>
      <c r="I257" s="139"/>
      <c r="J257" s="140"/>
    </row>
    <row r="258" spans="1:10" ht="18" customHeight="1">
      <c r="A258" s="72" t="s">
        <v>619</v>
      </c>
      <c r="B258" s="69" t="s">
        <v>816</v>
      </c>
      <c r="C258" s="96"/>
      <c r="D258" s="86"/>
      <c r="E258" s="97" t="s">
        <v>486</v>
      </c>
      <c r="F258" s="98">
        <v>1</v>
      </c>
      <c r="G258" s="121"/>
      <c r="H258" s="121"/>
      <c r="I258" s="139"/>
      <c r="J258" s="140"/>
    </row>
    <row r="259" spans="1:10" ht="18" customHeight="1">
      <c r="A259" s="72" t="s">
        <v>622</v>
      </c>
      <c r="B259" s="141" t="s">
        <v>627</v>
      </c>
      <c r="C259" s="142"/>
      <c r="D259" s="86"/>
      <c r="E259" s="97" t="s">
        <v>466</v>
      </c>
      <c r="F259" s="98">
        <v>1</v>
      </c>
      <c r="G259" s="127"/>
      <c r="H259" s="121"/>
      <c r="I259" s="139"/>
      <c r="J259" s="140"/>
    </row>
    <row r="260" spans="1:10" ht="18" customHeight="1">
      <c r="A260" s="86"/>
      <c r="B260" s="86"/>
      <c r="C260" s="87"/>
      <c r="D260" s="87"/>
      <c r="E260" s="88" t="s">
        <v>480</v>
      </c>
      <c r="F260" s="71" t="str">
        <f>J251</f>
        <v>M2</v>
      </c>
      <c r="G260" s="89" t="s">
        <v>481</v>
      </c>
      <c r="H260" s="121"/>
      <c r="I260" s="139"/>
      <c r="J260" s="140"/>
    </row>
    <row r="261" spans="5:10" s="115" customFormat="1" ht="18" customHeight="1">
      <c r="E261" s="116"/>
      <c r="F261" s="117"/>
      <c r="G261" s="118"/>
      <c r="H261" s="119"/>
      <c r="I261" s="120"/>
      <c r="J261" s="120"/>
    </row>
    <row r="262" spans="1:10" ht="18" customHeight="1">
      <c r="A262" s="143" t="s">
        <v>817</v>
      </c>
      <c r="B262" s="144"/>
      <c r="C262" s="65" t="s">
        <v>464</v>
      </c>
      <c r="D262" s="103" t="s">
        <v>818</v>
      </c>
      <c r="E262" s="67"/>
      <c r="F262" s="67"/>
      <c r="G262" s="68"/>
      <c r="H262" s="104"/>
      <c r="I262" s="105" t="s">
        <v>7</v>
      </c>
      <c r="J262" s="70" t="s">
        <v>539</v>
      </c>
    </row>
    <row r="263" spans="1:10" ht="18" customHeight="1">
      <c r="A263" s="143" t="s">
        <v>467</v>
      </c>
      <c r="B263" s="145"/>
      <c r="C263" s="144"/>
      <c r="D263" s="72" t="s">
        <v>468</v>
      </c>
      <c r="E263" s="73" t="s">
        <v>7</v>
      </c>
      <c r="F263" s="72" t="s">
        <v>469</v>
      </c>
      <c r="G263" s="74" t="s">
        <v>470</v>
      </c>
      <c r="H263" s="74" t="s">
        <v>471</v>
      </c>
      <c r="I263" s="75" t="s">
        <v>472</v>
      </c>
      <c r="J263" s="76"/>
    </row>
    <row r="264" spans="1:10" ht="18" customHeight="1">
      <c r="A264" s="72" t="s">
        <v>473</v>
      </c>
      <c r="B264" s="141" t="s">
        <v>536</v>
      </c>
      <c r="C264" s="142"/>
      <c r="D264" s="86"/>
      <c r="E264" s="97" t="s">
        <v>624</v>
      </c>
      <c r="F264" s="110">
        <v>0.3</v>
      </c>
      <c r="G264" s="121"/>
      <c r="H264" s="121"/>
      <c r="I264" s="139"/>
      <c r="J264" s="140"/>
    </row>
    <row r="265" spans="1:10" ht="18" customHeight="1">
      <c r="A265" s="72" t="s">
        <v>475</v>
      </c>
      <c r="B265" s="141" t="s">
        <v>625</v>
      </c>
      <c r="C265" s="142"/>
      <c r="D265" s="86"/>
      <c r="E265" s="97" t="s">
        <v>497</v>
      </c>
      <c r="F265" s="111">
        <v>0.027</v>
      </c>
      <c r="G265" s="121"/>
      <c r="H265" s="121"/>
      <c r="I265" s="139"/>
      <c r="J265" s="140"/>
    </row>
    <row r="266" spans="1:10" ht="18" customHeight="1">
      <c r="A266" s="72" t="s">
        <v>478</v>
      </c>
      <c r="B266" s="69" t="s">
        <v>819</v>
      </c>
      <c r="C266" s="96"/>
      <c r="D266" s="86"/>
      <c r="E266" s="97" t="s">
        <v>626</v>
      </c>
      <c r="F266" s="98">
        <v>12</v>
      </c>
      <c r="G266" s="121"/>
      <c r="H266" s="121"/>
      <c r="I266" s="91"/>
      <c r="J266" s="92"/>
    </row>
    <row r="267" spans="1:10" ht="18" customHeight="1">
      <c r="A267" s="72" t="s">
        <v>490</v>
      </c>
      <c r="B267" s="69" t="s">
        <v>807</v>
      </c>
      <c r="C267" s="96"/>
      <c r="D267" s="86"/>
      <c r="E267" s="97" t="s">
        <v>466</v>
      </c>
      <c r="F267" s="98">
        <v>1</v>
      </c>
      <c r="G267" s="121"/>
      <c r="H267" s="121"/>
      <c r="I267" s="91"/>
      <c r="J267" s="92"/>
    </row>
    <row r="268" spans="1:10" ht="18" customHeight="1">
      <c r="A268" s="72" t="s">
        <v>492</v>
      </c>
      <c r="B268" s="69" t="s">
        <v>820</v>
      </c>
      <c r="C268" s="96"/>
      <c r="D268" s="86"/>
      <c r="E268" s="97" t="s">
        <v>486</v>
      </c>
      <c r="F268" s="98">
        <v>1</v>
      </c>
      <c r="G268" s="121"/>
      <c r="H268" s="121"/>
      <c r="I268" s="91"/>
      <c r="J268" s="92"/>
    </row>
    <row r="269" spans="1:10" ht="18" customHeight="1">
      <c r="A269" s="72" t="s">
        <v>619</v>
      </c>
      <c r="B269" s="141" t="s">
        <v>627</v>
      </c>
      <c r="C269" s="142"/>
      <c r="D269" s="86"/>
      <c r="E269" s="97" t="s">
        <v>466</v>
      </c>
      <c r="F269" s="98">
        <v>1</v>
      </c>
      <c r="G269" s="127"/>
      <c r="H269" s="121"/>
      <c r="I269" s="139"/>
      <c r="J269" s="140"/>
    </row>
    <row r="270" spans="1:10" ht="18" customHeight="1">
      <c r="A270" s="86"/>
      <c r="B270" s="86"/>
      <c r="C270" s="87"/>
      <c r="D270" s="87"/>
      <c r="E270" s="88" t="s">
        <v>480</v>
      </c>
      <c r="F270" s="71" t="str">
        <f>J262</f>
        <v>M2</v>
      </c>
      <c r="G270" s="89" t="s">
        <v>481</v>
      </c>
      <c r="H270" s="121"/>
      <c r="I270" s="139"/>
      <c r="J270" s="140"/>
    </row>
    <row r="271" spans="5:10" s="115" customFormat="1" ht="18" customHeight="1">
      <c r="E271" s="116"/>
      <c r="F271" s="117"/>
      <c r="G271" s="118"/>
      <c r="H271" s="119"/>
      <c r="I271" s="120"/>
      <c r="J271" s="120"/>
    </row>
    <row r="272" spans="1:10" ht="18" customHeight="1">
      <c r="A272" s="143" t="s">
        <v>821</v>
      </c>
      <c r="B272" s="144"/>
      <c r="C272" s="65" t="s">
        <v>464</v>
      </c>
      <c r="D272" s="103" t="s">
        <v>407</v>
      </c>
      <c r="E272" s="67"/>
      <c r="F272" s="67"/>
      <c r="G272" s="68"/>
      <c r="H272" s="104"/>
      <c r="I272" s="105" t="s">
        <v>7</v>
      </c>
      <c r="J272" s="70" t="s">
        <v>539</v>
      </c>
    </row>
    <row r="273" spans="1:10" ht="18" customHeight="1">
      <c r="A273" s="143" t="s">
        <v>467</v>
      </c>
      <c r="B273" s="145"/>
      <c r="C273" s="144"/>
      <c r="D273" s="72" t="s">
        <v>468</v>
      </c>
      <c r="E273" s="73" t="s">
        <v>7</v>
      </c>
      <c r="F273" s="72" t="s">
        <v>469</v>
      </c>
      <c r="G273" s="74" t="s">
        <v>470</v>
      </c>
      <c r="H273" s="74" t="s">
        <v>471</v>
      </c>
      <c r="I273" s="75" t="s">
        <v>472</v>
      </c>
      <c r="J273" s="76"/>
    </row>
    <row r="274" spans="1:10" ht="18" customHeight="1">
      <c r="A274" s="72" t="s">
        <v>473</v>
      </c>
      <c r="B274" s="141" t="s">
        <v>536</v>
      </c>
      <c r="C274" s="142"/>
      <c r="D274" s="86"/>
      <c r="E274" s="97" t="s">
        <v>624</v>
      </c>
      <c r="F274" s="110">
        <v>0.3</v>
      </c>
      <c r="G274" s="121"/>
      <c r="H274" s="121"/>
      <c r="I274" s="139"/>
      <c r="J274" s="140"/>
    </row>
    <row r="275" spans="1:10" ht="18" customHeight="1">
      <c r="A275" s="72" t="s">
        <v>475</v>
      </c>
      <c r="B275" s="141" t="s">
        <v>625</v>
      </c>
      <c r="C275" s="142"/>
      <c r="D275" s="86"/>
      <c r="E275" s="97" t="s">
        <v>497</v>
      </c>
      <c r="F275" s="111">
        <v>0.027</v>
      </c>
      <c r="G275" s="121"/>
      <c r="H275" s="121"/>
      <c r="I275" s="139"/>
      <c r="J275" s="140"/>
    </row>
    <row r="276" spans="1:10" ht="18" customHeight="1">
      <c r="A276" s="72" t="s">
        <v>478</v>
      </c>
      <c r="B276" s="69" t="s">
        <v>822</v>
      </c>
      <c r="C276" s="96"/>
      <c r="D276" s="86"/>
      <c r="E276" s="97" t="s">
        <v>626</v>
      </c>
      <c r="F276" s="98">
        <v>12</v>
      </c>
      <c r="G276" s="121"/>
      <c r="H276" s="121"/>
      <c r="I276" s="91"/>
      <c r="J276" s="92"/>
    </row>
    <row r="277" spans="1:10" ht="18" customHeight="1">
      <c r="A277" s="72" t="s">
        <v>490</v>
      </c>
      <c r="B277" s="69" t="s">
        <v>807</v>
      </c>
      <c r="C277" s="96"/>
      <c r="D277" s="86"/>
      <c r="E277" s="97" t="s">
        <v>466</v>
      </c>
      <c r="F277" s="98">
        <v>1</v>
      </c>
      <c r="G277" s="121"/>
      <c r="H277" s="121"/>
      <c r="I277" s="91"/>
      <c r="J277" s="92"/>
    </row>
    <row r="278" spans="1:10" ht="18" customHeight="1">
      <c r="A278" s="72" t="s">
        <v>492</v>
      </c>
      <c r="B278" s="69" t="s">
        <v>820</v>
      </c>
      <c r="C278" s="96"/>
      <c r="D278" s="86"/>
      <c r="E278" s="97" t="s">
        <v>486</v>
      </c>
      <c r="F278" s="98">
        <v>1</v>
      </c>
      <c r="G278" s="121"/>
      <c r="H278" s="121"/>
      <c r="I278" s="91"/>
      <c r="J278" s="92"/>
    </row>
    <row r="279" spans="1:10" ht="18" customHeight="1">
      <c r="A279" s="72" t="s">
        <v>619</v>
      </c>
      <c r="B279" s="141" t="s">
        <v>627</v>
      </c>
      <c r="C279" s="142"/>
      <c r="D279" s="86"/>
      <c r="E279" s="97" t="s">
        <v>466</v>
      </c>
      <c r="F279" s="98">
        <v>1</v>
      </c>
      <c r="G279" s="127"/>
      <c r="H279" s="121"/>
      <c r="I279" s="139"/>
      <c r="J279" s="140"/>
    </row>
    <row r="280" spans="1:10" ht="18" customHeight="1">
      <c r="A280" s="86"/>
      <c r="B280" s="86"/>
      <c r="C280" s="87"/>
      <c r="D280" s="87"/>
      <c r="E280" s="88" t="s">
        <v>480</v>
      </c>
      <c r="F280" s="71" t="str">
        <f>J272</f>
        <v>M2</v>
      </c>
      <c r="G280" s="89" t="s">
        <v>481</v>
      </c>
      <c r="H280" s="121"/>
      <c r="I280" s="139"/>
      <c r="J280" s="140"/>
    </row>
    <row r="281" spans="5:10" s="115" customFormat="1" ht="18" customHeight="1">
      <c r="E281" s="116"/>
      <c r="F281" s="117"/>
      <c r="G281" s="118"/>
      <c r="H281" s="119"/>
      <c r="I281" s="120"/>
      <c r="J281" s="120"/>
    </row>
    <row r="282" spans="1:10" ht="18" customHeight="1">
      <c r="A282" s="143" t="s">
        <v>823</v>
      </c>
      <c r="B282" s="144"/>
      <c r="C282" s="65" t="s">
        <v>464</v>
      </c>
      <c r="D282" s="103" t="s">
        <v>825</v>
      </c>
      <c r="E282" s="67"/>
      <c r="F282" s="67"/>
      <c r="G282" s="68"/>
      <c r="H282" s="104"/>
      <c r="I282" s="105" t="s">
        <v>7</v>
      </c>
      <c r="J282" s="70" t="s">
        <v>539</v>
      </c>
    </row>
    <row r="283" spans="1:10" ht="18" customHeight="1">
      <c r="A283" s="143" t="s">
        <v>467</v>
      </c>
      <c r="B283" s="145"/>
      <c r="C283" s="144"/>
      <c r="D283" s="72" t="s">
        <v>468</v>
      </c>
      <c r="E283" s="73" t="s">
        <v>7</v>
      </c>
      <c r="F283" s="72" t="s">
        <v>469</v>
      </c>
      <c r="G283" s="74" t="s">
        <v>470</v>
      </c>
      <c r="H283" s="74" t="s">
        <v>471</v>
      </c>
      <c r="I283" s="75" t="s">
        <v>472</v>
      </c>
      <c r="J283" s="76"/>
    </row>
    <row r="284" spans="1:10" ht="18" customHeight="1">
      <c r="A284" s="72" t="s">
        <v>473</v>
      </c>
      <c r="B284" s="141" t="s">
        <v>824</v>
      </c>
      <c r="C284" s="142"/>
      <c r="D284" s="86"/>
      <c r="E284" s="97" t="s">
        <v>486</v>
      </c>
      <c r="F284" s="98">
        <v>1</v>
      </c>
      <c r="G284" s="121"/>
      <c r="H284" s="121"/>
      <c r="I284" s="139"/>
      <c r="J284" s="140"/>
    </row>
    <row r="285" spans="1:10" ht="18" customHeight="1">
      <c r="A285" s="72" t="s">
        <v>475</v>
      </c>
      <c r="B285" s="141" t="s">
        <v>826</v>
      </c>
      <c r="C285" s="142"/>
      <c r="D285" s="86"/>
      <c r="E285" s="97" t="s">
        <v>486</v>
      </c>
      <c r="F285" s="98">
        <v>1</v>
      </c>
      <c r="G285" s="121"/>
      <c r="H285" s="121"/>
      <c r="I285" s="139"/>
      <c r="J285" s="140"/>
    </row>
    <row r="286" spans="1:10" ht="18" customHeight="1">
      <c r="A286" s="86"/>
      <c r="B286" s="86"/>
      <c r="C286" s="87"/>
      <c r="D286" s="87"/>
      <c r="E286" s="88" t="s">
        <v>480</v>
      </c>
      <c r="F286" s="71" t="str">
        <f>J282</f>
        <v>M2</v>
      </c>
      <c r="G286" s="89" t="s">
        <v>481</v>
      </c>
      <c r="H286" s="121"/>
      <c r="I286" s="139"/>
      <c r="J286" s="140"/>
    </row>
    <row r="287" spans="5:10" s="115" customFormat="1" ht="18" customHeight="1">
      <c r="E287" s="116"/>
      <c r="F287" s="117"/>
      <c r="G287" s="118"/>
      <c r="H287" s="119"/>
      <c r="I287" s="120"/>
      <c r="J287" s="120"/>
    </row>
    <row r="288" spans="1:10" ht="18" customHeight="1">
      <c r="A288" s="143" t="s">
        <v>827</v>
      </c>
      <c r="B288" s="144"/>
      <c r="C288" s="65" t="s">
        <v>464</v>
      </c>
      <c r="D288" s="103" t="s">
        <v>408</v>
      </c>
      <c r="E288" s="67"/>
      <c r="F288" s="67"/>
      <c r="G288" s="68"/>
      <c r="H288" s="104"/>
      <c r="I288" s="105" t="s">
        <v>7</v>
      </c>
      <c r="J288" s="70" t="s">
        <v>539</v>
      </c>
    </row>
    <row r="289" spans="1:10" ht="18" customHeight="1">
      <c r="A289" s="143" t="s">
        <v>467</v>
      </c>
      <c r="B289" s="145"/>
      <c r="C289" s="144"/>
      <c r="D289" s="72" t="s">
        <v>468</v>
      </c>
      <c r="E289" s="73" t="s">
        <v>7</v>
      </c>
      <c r="F289" s="72" t="s">
        <v>469</v>
      </c>
      <c r="G289" s="74" t="s">
        <v>470</v>
      </c>
      <c r="H289" s="74" t="s">
        <v>471</v>
      </c>
      <c r="I289" s="75" t="s">
        <v>472</v>
      </c>
      <c r="J289" s="76"/>
    </row>
    <row r="290" spans="1:10" ht="18" customHeight="1">
      <c r="A290" s="72" t="s">
        <v>473</v>
      </c>
      <c r="B290" s="141" t="s">
        <v>536</v>
      </c>
      <c r="C290" s="142"/>
      <c r="D290" s="86"/>
      <c r="E290" s="97" t="s">
        <v>624</v>
      </c>
      <c r="F290" s="110">
        <v>0.26</v>
      </c>
      <c r="G290" s="121"/>
      <c r="H290" s="121"/>
      <c r="I290" s="139"/>
      <c r="J290" s="140"/>
    </row>
    <row r="291" spans="1:10" ht="18" customHeight="1">
      <c r="A291" s="72" t="s">
        <v>475</v>
      </c>
      <c r="B291" s="141" t="s">
        <v>625</v>
      </c>
      <c r="C291" s="142"/>
      <c r="D291" s="86"/>
      <c r="E291" s="97" t="s">
        <v>497</v>
      </c>
      <c r="F291" s="111">
        <v>0.02</v>
      </c>
      <c r="G291" s="121"/>
      <c r="H291" s="121"/>
      <c r="I291" s="139"/>
      <c r="J291" s="140"/>
    </row>
    <row r="292" spans="1:10" ht="18" customHeight="1">
      <c r="A292" s="72" t="s">
        <v>478</v>
      </c>
      <c r="B292" s="69" t="s">
        <v>822</v>
      </c>
      <c r="C292" s="96"/>
      <c r="D292" s="86"/>
      <c r="E292" s="97" t="s">
        <v>626</v>
      </c>
      <c r="F292" s="98">
        <v>12</v>
      </c>
      <c r="G292" s="121"/>
      <c r="H292" s="121"/>
      <c r="I292" s="91"/>
      <c r="J292" s="92"/>
    </row>
    <row r="293" spans="1:10" ht="18" customHeight="1">
      <c r="A293" s="72" t="s">
        <v>490</v>
      </c>
      <c r="B293" s="69" t="s">
        <v>807</v>
      </c>
      <c r="C293" s="96"/>
      <c r="D293" s="86"/>
      <c r="E293" s="97" t="s">
        <v>466</v>
      </c>
      <c r="F293" s="98">
        <v>1</v>
      </c>
      <c r="G293" s="121"/>
      <c r="H293" s="121"/>
      <c r="I293" s="91"/>
      <c r="J293" s="92"/>
    </row>
    <row r="294" spans="1:10" ht="18" customHeight="1">
      <c r="A294" s="72" t="s">
        <v>492</v>
      </c>
      <c r="B294" s="69" t="s">
        <v>828</v>
      </c>
      <c r="C294" s="96"/>
      <c r="D294" s="86"/>
      <c r="E294" s="97" t="s">
        <v>466</v>
      </c>
      <c r="F294" s="98">
        <v>1</v>
      </c>
      <c r="G294" s="121"/>
      <c r="H294" s="121"/>
      <c r="I294" s="91"/>
      <c r="J294" s="92"/>
    </row>
    <row r="295" spans="1:10" ht="18" customHeight="1">
      <c r="A295" s="72" t="s">
        <v>619</v>
      </c>
      <c r="B295" s="69" t="s">
        <v>831</v>
      </c>
      <c r="C295" s="96"/>
      <c r="D295" s="86"/>
      <c r="E295" s="97" t="s">
        <v>832</v>
      </c>
      <c r="F295" s="98">
        <v>0.1</v>
      </c>
      <c r="G295" s="121"/>
      <c r="H295" s="121"/>
      <c r="I295" s="91"/>
      <c r="J295" s="92"/>
    </row>
    <row r="296" spans="1:10" ht="18" customHeight="1">
      <c r="A296" s="72" t="s">
        <v>622</v>
      </c>
      <c r="B296" s="69" t="s">
        <v>711</v>
      </c>
      <c r="C296" s="96"/>
      <c r="D296" s="86"/>
      <c r="E296" s="97" t="s">
        <v>829</v>
      </c>
      <c r="F296" s="98">
        <v>1</v>
      </c>
      <c r="G296" s="121"/>
      <c r="H296" s="121"/>
      <c r="I296" s="91"/>
      <c r="J296" s="92"/>
    </row>
    <row r="297" spans="1:10" ht="18" customHeight="1">
      <c r="A297" s="72" t="s">
        <v>623</v>
      </c>
      <c r="B297" s="69" t="s">
        <v>830</v>
      </c>
      <c r="C297" s="96"/>
      <c r="D297" s="86"/>
      <c r="E297" s="97" t="s">
        <v>829</v>
      </c>
      <c r="F297" s="98">
        <v>1</v>
      </c>
      <c r="G297" s="121"/>
      <c r="H297" s="121"/>
      <c r="I297" s="91"/>
      <c r="J297" s="92"/>
    </row>
    <row r="298" spans="1:10" ht="18" customHeight="1">
      <c r="A298" s="72" t="s">
        <v>747</v>
      </c>
      <c r="B298" s="141" t="s">
        <v>627</v>
      </c>
      <c r="C298" s="142"/>
      <c r="D298" s="86"/>
      <c r="E298" s="97" t="s">
        <v>466</v>
      </c>
      <c r="F298" s="98">
        <v>1</v>
      </c>
      <c r="G298" s="127"/>
      <c r="H298" s="121"/>
      <c r="I298" s="139"/>
      <c r="J298" s="140"/>
    </row>
    <row r="299" spans="1:10" ht="18" customHeight="1">
      <c r="A299" s="86"/>
      <c r="B299" s="86"/>
      <c r="C299" s="87"/>
      <c r="D299" s="87"/>
      <c r="E299" s="88" t="s">
        <v>480</v>
      </c>
      <c r="F299" s="71" t="str">
        <f>J288</f>
        <v>M2</v>
      </c>
      <c r="G299" s="89" t="s">
        <v>481</v>
      </c>
      <c r="H299" s="121"/>
      <c r="I299" s="139"/>
      <c r="J299" s="140"/>
    </row>
    <row r="300" spans="5:10" s="115" customFormat="1" ht="18" customHeight="1">
      <c r="E300" s="116"/>
      <c r="F300" s="117"/>
      <c r="G300" s="118"/>
      <c r="H300" s="119"/>
      <c r="I300" s="120"/>
      <c r="J300" s="120"/>
    </row>
    <row r="301" spans="1:10" ht="18" customHeight="1">
      <c r="A301" s="143" t="s">
        <v>833</v>
      </c>
      <c r="B301" s="144"/>
      <c r="C301" s="65" t="s">
        <v>464</v>
      </c>
      <c r="D301" s="103" t="s">
        <v>409</v>
      </c>
      <c r="E301" s="67"/>
      <c r="F301" s="67"/>
      <c r="G301" s="68"/>
      <c r="H301" s="104"/>
      <c r="I301" s="105" t="s">
        <v>7</v>
      </c>
      <c r="J301" s="70" t="s">
        <v>539</v>
      </c>
    </row>
    <row r="302" spans="1:10" ht="18" customHeight="1">
      <c r="A302" s="143" t="s">
        <v>467</v>
      </c>
      <c r="B302" s="145"/>
      <c r="C302" s="144"/>
      <c r="D302" s="72" t="s">
        <v>468</v>
      </c>
      <c r="E302" s="73" t="s">
        <v>7</v>
      </c>
      <c r="F302" s="72" t="s">
        <v>469</v>
      </c>
      <c r="G302" s="74" t="s">
        <v>470</v>
      </c>
      <c r="H302" s="74" t="s">
        <v>471</v>
      </c>
      <c r="I302" s="75" t="s">
        <v>472</v>
      </c>
      <c r="J302" s="76"/>
    </row>
    <row r="303" spans="1:10" ht="18" customHeight="1">
      <c r="A303" s="72" t="s">
        <v>473</v>
      </c>
      <c r="B303" s="141" t="s">
        <v>536</v>
      </c>
      <c r="C303" s="142"/>
      <c r="D303" s="86"/>
      <c r="E303" s="97" t="s">
        <v>624</v>
      </c>
      <c r="F303" s="110">
        <v>0.2</v>
      </c>
      <c r="G303" s="121"/>
      <c r="H303" s="121"/>
      <c r="I303" s="139"/>
      <c r="J303" s="140"/>
    </row>
    <row r="304" spans="1:10" ht="18" customHeight="1">
      <c r="A304" s="72" t="s">
        <v>475</v>
      </c>
      <c r="B304" s="141" t="s">
        <v>625</v>
      </c>
      <c r="C304" s="142"/>
      <c r="D304" s="86"/>
      <c r="E304" s="97" t="s">
        <v>497</v>
      </c>
      <c r="F304" s="111">
        <v>0.02</v>
      </c>
      <c r="G304" s="121"/>
      <c r="H304" s="121"/>
      <c r="I304" s="139"/>
      <c r="J304" s="140"/>
    </row>
    <row r="305" spans="1:10" ht="18" customHeight="1">
      <c r="A305" s="72" t="s">
        <v>478</v>
      </c>
      <c r="B305" s="69" t="s">
        <v>834</v>
      </c>
      <c r="C305" s="96"/>
      <c r="D305" s="86"/>
      <c r="E305" s="97" t="s">
        <v>829</v>
      </c>
      <c r="F305" s="98">
        <v>1</v>
      </c>
      <c r="G305" s="121"/>
      <c r="H305" s="121"/>
      <c r="I305" s="91"/>
      <c r="J305" s="92"/>
    </row>
    <row r="306" spans="1:10" ht="18" customHeight="1">
      <c r="A306" s="72" t="s">
        <v>490</v>
      </c>
      <c r="B306" s="69" t="s">
        <v>835</v>
      </c>
      <c r="C306" s="96"/>
      <c r="D306" s="86"/>
      <c r="E306" s="97" t="s">
        <v>829</v>
      </c>
      <c r="F306" s="98">
        <v>1</v>
      </c>
      <c r="G306" s="121"/>
      <c r="H306" s="121"/>
      <c r="I306" s="91"/>
      <c r="J306" s="92"/>
    </row>
    <row r="307" spans="1:10" ht="18" customHeight="1">
      <c r="A307" s="72" t="s">
        <v>492</v>
      </c>
      <c r="B307" s="141" t="s">
        <v>627</v>
      </c>
      <c r="C307" s="142"/>
      <c r="D307" s="86"/>
      <c r="E307" s="97" t="s">
        <v>466</v>
      </c>
      <c r="F307" s="98">
        <v>1</v>
      </c>
      <c r="G307" s="127"/>
      <c r="H307" s="121"/>
      <c r="I307" s="139"/>
      <c r="J307" s="140"/>
    </row>
    <row r="308" spans="1:10" ht="18" customHeight="1">
      <c r="A308" s="86"/>
      <c r="B308" s="86"/>
      <c r="C308" s="87"/>
      <c r="D308" s="87"/>
      <c r="E308" s="88" t="s">
        <v>480</v>
      </c>
      <c r="F308" s="71" t="str">
        <f>J301</f>
        <v>M2</v>
      </c>
      <c r="G308" s="89" t="s">
        <v>481</v>
      </c>
      <c r="H308" s="121"/>
      <c r="I308" s="139"/>
      <c r="J308" s="140"/>
    </row>
    <row r="309" spans="5:10" s="115" customFormat="1" ht="18" customHeight="1">
      <c r="E309" s="116"/>
      <c r="F309" s="117"/>
      <c r="G309" s="118"/>
      <c r="H309" s="119"/>
      <c r="I309" s="120"/>
      <c r="J309" s="120"/>
    </row>
    <row r="310" spans="1:10" ht="18" customHeight="1">
      <c r="A310" s="143" t="s">
        <v>836</v>
      </c>
      <c r="B310" s="144"/>
      <c r="C310" s="65" t="s">
        <v>464</v>
      </c>
      <c r="D310" s="103" t="s">
        <v>410</v>
      </c>
      <c r="E310" s="67"/>
      <c r="F310" s="67"/>
      <c r="G310" s="68"/>
      <c r="H310" s="104"/>
      <c r="I310" s="105" t="s">
        <v>7</v>
      </c>
      <c r="J310" s="70" t="s">
        <v>539</v>
      </c>
    </row>
    <row r="311" spans="1:10" ht="18" customHeight="1">
      <c r="A311" s="143" t="s">
        <v>467</v>
      </c>
      <c r="B311" s="145"/>
      <c r="C311" s="144"/>
      <c r="D311" s="72" t="s">
        <v>468</v>
      </c>
      <c r="E311" s="73" t="s">
        <v>7</v>
      </c>
      <c r="F311" s="72" t="s">
        <v>469</v>
      </c>
      <c r="G311" s="74" t="s">
        <v>470</v>
      </c>
      <c r="H311" s="74" t="s">
        <v>471</v>
      </c>
      <c r="I311" s="75" t="s">
        <v>472</v>
      </c>
      <c r="J311" s="76"/>
    </row>
    <row r="312" spans="1:10" ht="18" customHeight="1">
      <c r="A312" s="72" t="s">
        <v>473</v>
      </c>
      <c r="B312" s="141" t="s">
        <v>536</v>
      </c>
      <c r="C312" s="142"/>
      <c r="D312" s="86"/>
      <c r="E312" s="97" t="s">
        <v>624</v>
      </c>
      <c r="F312" s="110">
        <v>0.26</v>
      </c>
      <c r="G312" s="121"/>
      <c r="H312" s="121"/>
      <c r="I312" s="139"/>
      <c r="J312" s="140"/>
    </row>
    <row r="313" spans="1:10" ht="18" customHeight="1">
      <c r="A313" s="72" t="s">
        <v>475</v>
      </c>
      <c r="B313" s="141" t="s">
        <v>625</v>
      </c>
      <c r="C313" s="142"/>
      <c r="D313" s="86"/>
      <c r="E313" s="97" t="s">
        <v>497</v>
      </c>
      <c r="F313" s="111">
        <v>0.02</v>
      </c>
      <c r="G313" s="121"/>
      <c r="H313" s="121"/>
      <c r="I313" s="139"/>
      <c r="J313" s="140"/>
    </row>
    <row r="314" spans="1:10" ht="18" customHeight="1">
      <c r="A314" s="72" t="s">
        <v>478</v>
      </c>
      <c r="B314" s="69" t="s">
        <v>831</v>
      </c>
      <c r="C314" s="96"/>
      <c r="D314" s="86"/>
      <c r="E314" s="97" t="s">
        <v>832</v>
      </c>
      <c r="F314" s="98">
        <v>0.1</v>
      </c>
      <c r="G314" s="121"/>
      <c r="H314" s="121"/>
      <c r="I314" s="91"/>
      <c r="J314" s="92"/>
    </row>
    <row r="315" spans="1:10" ht="18" customHeight="1">
      <c r="A315" s="72" t="s">
        <v>490</v>
      </c>
      <c r="B315" s="69" t="s">
        <v>834</v>
      </c>
      <c r="C315" s="96"/>
      <c r="D315" s="86"/>
      <c r="E315" s="97" t="s">
        <v>829</v>
      </c>
      <c r="F315" s="98">
        <v>1</v>
      </c>
      <c r="G315" s="121"/>
      <c r="H315" s="121"/>
      <c r="I315" s="91"/>
      <c r="J315" s="92"/>
    </row>
    <row r="316" spans="1:10" ht="18" customHeight="1">
      <c r="A316" s="72" t="s">
        <v>492</v>
      </c>
      <c r="B316" s="69" t="s">
        <v>835</v>
      </c>
      <c r="C316" s="96"/>
      <c r="D316" s="86"/>
      <c r="E316" s="97" t="s">
        <v>829</v>
      </c>
      <c r="F316" s="98">
        <v>1</v>
      </c>
      <c r="G316" s="121"/>
      <c r="H316" s="121"/>
      <c r="I316" s="91"/>
      <c r="J316" s="92"/>
    </row>
    <row r="317" spans="1:10" ht="18" customHeight="1">
      <c r="A317" s="72" t="s">
        <v>619</v>
      </c>
      <c r="B317" s="141" t="s">
        <v>627</v>
      </c>
      <c r="C317" s="142"/>
      <c r="D317" s="86"/>
      <c r="E317" s="97" t="s">
        <v>466</v>
      </c>
      <c r="F317" s="98">
        <v>1</v>
      </c>
      <c r="G317" s="127"/>
      <c r="H317" s="121"/>
      <c r="I317" s="139"/>
      <c r="J317" s="140"/>
    </row>
    <row r="318" spans="1:10" ht="18" customHeight="1">
      <c r="A318" s="86"/>
      <c r="B318" s="86"/>
      <c r="C318" s="87"/>
      <c r="D318" s="87"/>
      <c r="E318" s="88" t="s">
        <v>480</v>
      </c>
      <c r="F318" s="71" t="str">
        <f>J310</f>
        <v>M2</v>
      </c>
      <c r="G318" s="89" t="s">
        <v>481</v>
      </c>
      <c r="H318" s="121"/>
      <c r="I318" s="139"/>
      <c r="J318" s="140"/>
    </row>
    <row r="319" spans="5:10" s="115" customFormat="1" ht="18" customHeight="1">
      <c r="E319" s="116"/>
      <c r="F319" s="117"/>
      <c r="G319" s="118"/>
      <c r="H319" s="119"/>
      <c r="I319" s="120"/>
      <c r="J319" s="120"/>
    </row>
    <row r="320" spans="1:10" ht="18" customHeight="1">
      <c r="A320" s="143" t="s">
        <v>837</v>
      </c>
      <c r="B320" s="144"/>
      <c r="C320" s="65" t="s">
        <v>464</v>
      </c>
      <c r="D320" s="103" t="s">
        <v>411</v>
      </c>
      <c r="E320" s="67"/>
      <c r="F320" s="67"/>
      <c r="G320" s="68"/>
      <c r="H320" s="104"/>
      <c r="I320" s="105" t="s">
        <v>7</v>
      </c>
      <c r="J320" s="70" t="s">
        <v>539</v>
      </c>
    </row>
    <row r="321" spans="1:10" ht="18" customHeight="1">
      <c r="A321" s="143" t="s">
        <v>467</v>
      </c>
      <c r="B321" s="145"/>
      <c r="C321" s="144"/>
      <c r="D321" s="72" t="s">
        <v>468</v>
      </c>
      <c r="E321" s="73" t="s">
        <v>7</v>
      </c>
      <c r="F321" s="72" t="s">
        <v>469</v>
      </c>
      <c r="G321" s="74" t="s">
        <v>470</v>
      </c>
      <c r="H321" s="74" t="s">
        <v>471</v>
      </c>
      <c r="I321" s="75" t="s">
        <v>472</v>
      </c>
      <c r="J321" s="76"/>
    </row>
    <row r="322" spans="1:10" ht="18" customHeight="1">
      <c r="A322" s="72" t="s">
        <v>473</v>
      </c>
      <c r="B322" s="141" t="s">
        <v>536</v>
      </c>
      <c r="C322" s="142"/>
      <c r="D322" s="86"/>
      <c r="E322" s="97" t="s">
        <v>624</v>
      </c>
      <c r="F322" s="110">
        <v>0.26</v>
      </c>
      <c r="G322" s="121"/>
      <c r="H322" s="121"/>
      <c r="I322" s="139"/>
      <c r="J322" s="140"/>
    </row>
    <row r="323" spans="1:10" ht="18" customHeight="1">
      <c r="A323" s="72" t="s">
        <v>475</v>
      </c>
      <c r="B323" s="141" t="s">
        <v>625</v>
      </c>
      <c r="C323" s="142"/>
      <c r="D323" s="86"/>
      <c r="E323" s="97" t="s">
        <v>497</v>
      </c>
      <c r="F323" s="111">
        <v>0.02</v>
      </c>
      <c r="G323" s="121"/>
      <c r="H323" s="121"/>
      <c r="I323" s="139"/>
      <c r="J323" s="140"/>
    </row>
    <row r="324" spans="1:10" ht="18" customHeight="1">
      <c r="A324" s="72" t="s">
        <v>478</v>
      </c>
      <c r="B324" s="69" t="s">
        <v>822</v>
      </c>
      <c r="C324" s="96"/>
      <c r="D324" s="86"/>
      <c r="E324" s="97" t="s">
        <v>626</v>
      </c>
      <c r="F324" s="98">
        <v>12</v>
      </c>
      <c r="G324" s="121"/>
      <c r="H324" s="121"/>
      <c r="I324" s="91"/>
      <c r="J324" s="92"/>
    </row>
    <row r="325" spans="1:10" ht="18" customHeight="1">
      <c r="A325" s="72" t="s">
        <v>490</v>
      </c>
      <c r="B325" s="69" t="s">
        <v>807</v>
      </c>
      <c r="C325" s="96"/>
      <c r="D325" s="86"/>
      <c r="E325" s="97" t="s">
        <v>466</v>
      </c>
      <c r="F325" s="98">
        <v>1</v>
      </c>
      <c r="G325" s="121"/>
      <c r="H325" s="121"/>
      <c r="I325" s="91"/>
      <c r="J325" s="92"/>
    </row>
    <row r="326" spans="1:10" ht="18" customHeight="1">
      <c r="A326" s="72" t="s">
        <v>492</v>
      </c>
      <c r="B326" s="69" t="s">
        <v>828</v>
      </c>
      <c r="C326" s="96"/>
      <c r="D326" s="86"/>
      <c r="E326" s="97" t="s">
        <v>466</v>
      </c>
      <c r="F326" s="98">
        <v>1</v>
      </c>
      <c r="G326" s="121"/>
      <c r="H326" s="121"/>
      <c r="I326" s="91"/>
      <c r="J326" s="92"/>
    </row>
    <row r="327" spans="1:10" ht="18" customHeight="1">
      <c r="A327" s="72" t="s">
        <v>619</v>
      </c>
      <c r="B327" s="69" t="s">
        <v>831</v>
      </c>
      <c r="C327" s="96"/>
      <c r="D327" s="86"/>
      <c r="E327" s="97" t="s">
        <v>832</v>
      </c>
      <c r="F327" s="98">
        <v>0.1</v>
      </c>
      <c r="G327" s="121"/>
      <c r="H327" s="121"/>
      <c r="I327" s="91"/>
      <c r="J327" s="92"/>
    </row>
    <row r="328" spans="1:10" ht="18" customHeight="1">
      <c r="A328" s="72" t="s">
        <v>622</v>
      </c>
      <c r="B328" s="69" t="s">
        <v>711</v>
      </c>
      <c r="C328" s="96"/>
      <c r="D328" s="86"/>
      <c r="E328" s="97" t="s">
        <v>829</v>
      </c>
      <c r="F328" s="98">
        <v>1</v>
      </c>
      <c r="G328" s="121"/>
      <c r="H328" s="121"/>
      <c r="I328" s="91"/>
      <c r="J328" s="92"/>
    </row>
    <row r="329" spans="1:10" ht="18" customHeight="1">
      <c r="A329" s="72" t="s">
        <v>623</v>
      </c>
      <c r="B329" s="69" t="s">
        <v>830</v>
      </c>
      <c r="C329" s="96"/>
      <c r="D329" s="86"/>
      <c r="E329" s="97" t="s">
        <v>829</v>
      </c>
      <c r="F329" s="98">
        <v>1</v>
      </c>
      <c r="G329" s="121"/>
      <c r="H329" s="121"/>
      <c r="I329" s="91"/>
      <c r="J329" s="92"/>
    </row>
    <row r="330" spans="1:10" ht="18" customHeight="1">
      <c r="A330" s="72" t="s">
        <v>747</v>
      </c>
      <c r="B330" s="141" t="s">
        <v>627</v>
      </c>
      <c r="C330" s="142"/>
      <c r="D330" s="86"/>
      <c r="E330" s="97" t="s">
        <v>466</v>
      </c>
      <c r="F330" s="98">
        <v>1</v>
      </c>
      <c r="G330" s="127"/>
      <c r="H330" s="121"/>
      <c r="I330" s="139"/>
      <c r="J330" s="140"/>
    </row>
    <row r="331" spans="1:10" ht="18" customHeight="1">
      <c r="A331" s="86"/>
      <c r="B331" s="86"/>
      <c r="C331" s="87"/>
      <c r="D331" s="87"/>
      <c r="E331" s="88" t="s">
        <v>480</v>
      </c>
      <c r="F331" s="71" t="str">
        <f>J320</f>
        <v>M2</v>
      </c>
      <c r="G331" s="89" t="s">
        <v>481</v>
      </c>
      <c r="H331" s="121"/>
      <c r="I331" s="139"/>
      <c r="J331" s="140"/>
    </row>
    <row r="332" spans="5:10" s="115" customFormat="1" ht="18" customHeight="1">
      <c r="E332" s="116"/>
      <c r="F332" s="117"/>
      <c r="G332" s="118"/>
      <c r="H332" s="119"/>
      <c r="I332" s="120"/>
      <c r="J332" s="120"/>
    </row>
    <row r="333" spans="1:10" ht="18" customHeight="1">
      <c r="A333" s="143" t="s">
        <v>838</v>
      </c>
      <c r="B333" s="144"/>
      <c r="C333" s="65" t="s">
        <v>464</v>
      </c>
      <c r="D333" s="103" t="s">
        <v>839</v>
      </c>
      <c r="E333" s="67"/>
      <c r="F333" s="67"/>
      <c r="G333" s="68"/>
      <c r="H333" s="104"/>
      <c r="I333" s="105" t="s">
        <v>7</v>
      </c>
      <c r="J333" s="70" t="s">
        <v>539</v>
      </c>
    </row>
    <row r="334" spans="1:10" ht="18" customHeight="1">
      <c r="A334" s="143" t="s">
        <v>467</v>
      </c>
      <c r="B334" s="145"/>
      <c r="C334" s="144"/>
      <c r="D334" s="72" t="s">
        <v>468</v>
      </c>
      <c r="E334" s="73" t="s">
        <v>7</v>
      </c>
      <c r="F334" s="72" t="s">
        <v>469</v>
      </c>
      <c r="G334" s="74" t="s">
        <v>470</v>
      </c>
      <c r="H334" s="74" t="s">
        <v>471</v>
      </c>
      <c r="I334" s="75" t="s">
        <v>472</v>
      </c>
      <c r="J334" s="76"/>
    </row>
    <row r="335" spans="1:10" ht="18" customHeight="1">
      <c r="A335" s="72" t="s">
        <v>473</v>
      </c>
      <c r="B335" s="141" t="s">
        <v>536</v>
      </c>
      <c r="C335" s="142"/>
      <c r="D335" s="86"/>
      <c r="E335" s="97" t="s">
        <v>624</v>
      </c>
      <c r="F335" s="110">
        <v>0.26</v>
      </c>
      <c r="G335" s="90"/>
      <c r="H335" s="90"/>
      <c r="I335" s="139"/>
      <c r="J335" s="140"/>
    </row>
    <row r="336" spans="1:10" ht="18" customHeight="1">
      <c r="A336" s="72" t="s">
        <v>475</v>
      </c>
      <c r="B336" s="141" t="s">
        <v>625</v>
      </c>
      <c r="C336" s="142"/>
      <c r="D336" s="86"/>
      <c r="E336" s="97" t="s">
        <v>497</v>
      </c>
      <c r="F336" s="111">
        <v>0.02</v>
      </c>
      <c r="G336" s="90"/>
      <c r="H336" s="90"/>
      <c r="I336" s="139"/>
      <c r="J336" s="140"/>
    </row>
    <row r="337" spans="1:10" ht="18" customHeight="1">
      <c r="A337" s="72" t="s">
        <v>478</v>
      </c>
      <c r="B337" s="69" t="s">
        <v>840</v>
      </c>
      <c r="C337" s="96"/>
      <c r="D337" s="86"/>
      <c r="E337" s="97" t="s">
        <v>626</v>
      </c>
      <c r="F337" s="98">
        <v>6</v>
      </c>
      <c r="G337" s="90"/>
      <c r="H337" s="90"/>
      <c r="I337" s="91"/>
      <c r="J337" s="92"/>
    </row>
    <row r="338" spans="1:10" ht="18" customHeight="1">
      <c r="A338" s="72" t="s">
        <v>490</v>
      </c>
      <c r="B338" s="69" t="s">
        <v>807</v>
      </c>
      <c r="C338" s="96"/>
      <c r="D338" s="86"/>
      <c r="E338" s="97" t="s">
        <v>466</v>
      </c>
      <c r="F338" s="98">
        <v>1</v>
      </c>
      <c r="G338" s="90"/>
      <c r="H338" s="90"/>
      <c r="I338" s="91"/>
      <c r="J338" s="92"/>
    </row>
    <row r="339" spans="1:10" ht="18" customHeight="1">
      <c r="A339" s="72" t="s">
        <v>492</v>
      </c>
      <c r="B339" s="69" t="s">
        <v>828</v>
      </c>
      <c r="C339" s="96"/>
      <c r="D339" s="86"/>
      <c r="E339" s="97" t="s">
        <v>466</v>
      </c>
      <c r="F339" s="98">
        <v>1</v>
      </c>
      <c r="G339" s="90"/>
      <c r="H339" s="90"/>
      <c r="I339" s="91"/>
      <c r="J339" s="92"/>
    </row>
    <row r="340" spans="1:10" ht="18" customHeight="1">
      <c r="A340" s="72" t="s">
        <v>622</v>
      </c>
      <c r="B340" s="69" t="s">
        <v>841</v>
      </c>
      <c r="C340" s="96"/>
      <c r="D340" s="86"/>
      <c r="E340" s="97" t="s">
        <v>829</v>
      </c>
      <c r="F340" s="98">
        <v>1</v>
      </c>
      <c r="G340" s="90"/>
      <c r="H340" s="90"/>
      <c r="I340" s="91"/>
      <c r="J340" s="92"/>
    </row>
    <row r="341" spans="1:10" ht="18" customHeight="1">
      <c r="A341" s="72" t="s">
        <v>623</v>
      </c>
      <c r="B341" s="69" t="s">
        <v>842</v>
      </c>
      <c r="C341" s="96"/>
      <c r="D341" s="86"/>
      <c r="E341" s="97" t="s">
        <v>829</v>
      </c>
      <c r="F341" s="98">
        <v>1</v>
      </c>
      <c r="G341" s="90"/>
      <c r="H341" s="90"/>
      <c r="I341" s="91"/>
      <c r="J341" s="92"/>
    </row>
    <row r="342" spans="1:10" ht="18" customHeight="1">
      <c r="A342" s="72" t="s">
        <v>747</v>
      </c>
      <c r="B342" s="141" t="s">
        <v>627</v>
      </c>
      <c r="C342" s="142"/>
      <c r="D342" s="86"/>
      <c r="E342" s="97" t="s">
        <v>466</v>
      </c>
      <c r="F342" s="98">
        <v>1</v>
      </c>
      <c r="G342" s="101"/>
      <c r="H342" s="90"/>
      <c r="I342" s="139"/>
      <c r="J342" s="140"/>
    </row>
    <row r="343" spans="1:10" ht="18" customHeight="1">
      <c r="A343" s="86"/>
      <c r="B343" s="86"/>
      <c r="C343" s="87"/>
      <c r="D343" s="87"/>
      <c r="E343" s="88" t="s">
        <v>480</v>
      </c>
      <c r="F343" s="71" t="str">
        <f>J333</f>
        <v>M2</v>
      </c>
      <c r="G343" s="89" t="s">
        <v>481</v>
      </c>
      <c r="H343" s="121"/>
      <c r="I343" s="139"/>
      <c r="J343" s="140"/>
    </row>
    <row r="344" spans="5:10" s="115" customFormat="1" ht="18" customHeight="1">
      <c r="E344" s="116"/>
      <c r="F344" s="117"/>
      <c r="G344" s="118"/>
      <c r="H344" s="119"/>
      <c r="I344" s="120"/>
      <c r="J344" s="120"/>
    </row>
    <row r="345" spans="1:10" ht="18" customHeight="1">
      <c r="A345" s="143" t="s">
        <v>843</v>
      </c>
      <c r="B345" s="144"/>
      <c r="C345" s="65" t="s">
        <v>464</v>
      </c>
      <c r="D345" s="103" t="s">
        <v>412</v>
      </c>
      <c r="E345" s="67"/>
      <c r="F345" s="67"/>
      <c r="G345" s="68"/>
      <c r="H345" s="104"/>
      <c r="I345" s="105" t="s">
        <v>7</v>
      </c>
      <c r="J345" s="70" t="s">
        <v>539</v>
      </c>
    </row>
    <row r="346" spans="1:10" ht="18" customHeight="1">
      <c r="A346" s="143" t="s">
        <v>467</v>
      </c>
      <c r="B346" s="145"/>
      <c r="C346" s="144"/>
      <c r="D346" s="72" t="s">
        <v>468</v>
      </c>
      <c r="E346" s="73" t="s">
        <v>7</v>
      </c>
      <c r="F346" s="72" t="s">
        <v>469</v>
      </c>
      <c r="G346" s="74" t="s">
        <v>470</v>
      </c>
      <c r="H346" s="74" t="s">
        <v>471</v>
      </c>
      <c r="I346" s="75" t="s">
        <v>472</v>
      </c>
      <c r="J346" s="76"/>
    </row>
    <row r="347" spans="1:10" ht="18" customHeight="1">
      <c r="A347" s="72" t="s">
        <v>473</v>
      </c>
      <c r="B347" s="141" t="s">
        <v>536</v>
      </c>
      <c r="C347" s="142"/>
      <c r="D347" s="86"/>
      <c r="E347" s="97" t="s">
        <v>624</v>
      </c>
      <c r="F347" s="110">
        <v>0.26</v>
      </c>
      <c r="G347" s="121"/>
      <c r="H347" s="121"/>
      <c r="I347" s="139"/>
      <c r="J347" s="140"/>
    </row>
    <row r="348" spans="1:10" ht="18" customHeight="1">
      <c r="A348" s="72" t="s">
        <v>475</v>
      </c>
      <c r="B348" s="141" t="s">
        <v>625</v>
      </c>
      <c r="C348" s="142"/>
      <c r="D348" s="86"/>
      <c r="E348" s="97" t="s">
        <v>497</v>
      </c>
      <c r="F348" s="111">
        <v>0.02</v>
      </c>
      <c r="G348" s="121"/>
      <c r="H348" s="121"/>
      <c r="I348" s="139"/>
      <c r="J348" s="140"/>
    </row>
    <row r="349" spans="1:10" ht="18" customHeight="1">
      <c r="A349" s="72" t="s">
        <v>478</v>
      </c>
      <c r="B349" s="69" t="s">
        <v>840</v>
      </c>
      <c r="C349" s="96"/>
      <c r="D349" s="86"/>
      <c r="E349" s="97" t="s">
        <v>626</v>
      </c>
      <c r="F349" s="98">
        <v>6</v>
      </c>
      <c r="G349" s="121"/>
      <c r="H349" s="121"/>
      <c r="I349" s="91"/>
      <c r="J349" s="92"/>
    </row>
    <row r="350" spans="1:10" ht="18" customHeight="1">
      <c r="A350" s="72" t="s">
        <v>490</v>
      </c>
      <c r="B350" s="69" t="s">
        <v>807</v>
      </c>
      <c r="C350" s="96"/>
      <c r="D350" s="86"/>
      <c r="E350" s="97" t="s">
        <v>466</v>
      </c>
      <c r="F350" s="98">
        <v>1</v>
      </c>
      <c r="G350" s="121"/>
      <c r="H350" s="121"/>
      <c r="I350" s="91"/>
      <c r="J350" s="92"/>
    </row>
    <row r="351" spans="1:10" ht="18" customHeight="1">
      <c r="A351" s="72" t="s">
        <v>492</v>
      </c>
      <c r="B351" s="69" t="s">
        <v>828</v>
      </c>
      <c r="C351" s="96"/>
      <c r="D351" s="86"/>
      <c r="E351" s="97" t="s">
        <v>466</v>
      </c>
      <c r="F351" s="98">
        <v>1</v>
      </c>
      <c r="G351" s="121"/>
      <c r="H351" s="121"/>
      <c r="I351" s="91"/>
      <c r="J351" s="92"/>
    </row>
    <row r="352" spans="1:10" ht="18" customHeight="1">
      <c r="A352" s="72" t="s">
        <v>622</v>
      </c>
      <c r="B352" s="69" t="s">
        <v>841</v>
      </c>
      <c r="C352" s="96"/>
      <c r="D352" s="86"/>
      <c r="E352" s="97" t="s">
        <v>829</v>
      </c>
      <c r="F352" s="98">
        <v>1</v>
      </c>
      <c r="G352" s="121"/>
      <c r="H352" s="121"/>
      <c r="I352" s="91"/>
      <c r="J352" s="92"/>
    </row>
    <row r="353" spans="1:10" ht="18" customHeight="1">
      <c r="A353" s="72" t="s">
        <v>623</v>
      </c>
      <c r="B353" s="69" t="s">
        <v>842</v>
      </c>
      <c r="C353" s="96"/>
      <c r="D353" s="86"/>
      <c r="E353" s="97" t="s">
        <v>829</v>
      </c>
      <c r="F353" s="98">
        <v>1</v>
      </c>
      <c r="G353" s="121"/>
      <c r="H353" s="121"/>
      <c r="I353" s="91"/>
      <c r="J353" s="92"/>
    </row>
    <row r="354" spans="1:10" ht="18" customHeight="1">
      <c r="A354" s="72" t="s">
        <v>747</v>
      </c>
      <c r="B354" s="141" t="s">
        <v>627</v>
      </c>
      <c r="C354" s="142"/>
      <c r="D354" s="86"/>
      <c r="E354" s="97" t="s">
        <v>466</v>
      </c>
      <c r="F354" s="98">
        <v>1</v>
      </c>
      <c r="G354" s="127"/>
      <c r="H354" s="121"/>
      <c r="I354" s="139"/>
      <c r="J354" s="140"/>
    </row>
    <row r="355" spans="1:10" ht="18" customHeight="1">
      <c r="A355" s="86"/>
      <c r="B355" s="86"/>
      <c r="C355" s="87"/>
      <c r="D355" s="87"/>
      <c r="E355" s="88" t="s">
        <v>480</v>
      </c>
      <c r="F355" s="71" t="str">
        <f>J345</f>
        <v>M2</v>
      </c>
      <c r="G355" s="89" t="s">
        <v>481</v>
      </c>
      <c r="H355" s="121"/>
      <c r="I355" s="139"/>
      <c r="J355" s="140"/>
    </row>
    <row r="356" spans="5:10" s="115" customFormat="1" ht="18" customHeight="1">
      <c r="E356" s="116"/>
      <c r="F356" s="117"/>
      <c r="G356" s="118"/>
      <c r="H356" s="119"/>
      <c r="I356" s="120"/>
      <c r="J356" s="120"/>
    </row>
    <row r="357" spans="1:10" ht="18" customHeight="1">
      <c r="A357" s="143" t="s">
        <v>844</v>
      </c>
      <c r="B357" s="144"/>
      <c r="C357" s="65" t="s">
        <v>464</v>
      </c>
      <c r="D357" s="103" t="s">
        <v>845</v>
      </c>
      <c r="E357" s="67"/>
      <c r="F357" s="67"/>
      <c r="G357" s="68"/>
      <c r="H357" s="104"/>
      <c r="I357" s="105" t="s">
        <v>7</v>
      </c>
      <c r="J357" s="70" t="s">
        <v>539</v>
      </c>
    </row>
    <row r="358" spans="1:10" ht="18" customHeight="1">
      <c r="A358" s="143" t="s">
        <v>467</v>
      </c>
      <c r="B358" s="145"/>
      <c r="C358" s="144"/>
      <c r="D358" s="72" t="s">
        <v>468</v>
      </c>
      <c r="E358" s="73" t="s">
        <v>7</v>
      </c>
      <c r="F358" s="72" t="s">
        <v>469</v>
      </c>
      <c r="G358" s="74" t="s">
        <v>470</v>
      </c>
      <c r="H358" s="74" t="s">
        <v>471</v>
      </c>
      <c r="I358" s="75" t="s">
        <v>472</v>
      </c>
      <c r="J358" s="76"/>
    </row>
    <row r="359" spans="1:10" ht="18" customHeight="1">
      <c r="A359" s="72" t="s">
        <v>473</v>
      </c>
      <c r="B359" s="141" t="s">
        <v>536</v>
      </c>
      <c r="C359" s="142"/>
      <c r="D359" s="86"/>
      <c r="E359" s="97" t="s">
        <v>624</v>
      </c>
      <c r="F359" s="110">
        <v>0.01</v>
      </c>
      <c r="G359" s="121"/>
      <c r="H359" s="121"/>
      <c r="I359" s="139"/>
      <c r="J359" s="140"/>
    </row>
    <row r="360" spans="1:10" ht="18" customHeight="1">
      <c r="A360" s="72" t="s">
        <v>475</v>
      </c>
      <c r="B360" s="141" t="s">
        <v>846</v>
      </c>
      <c r="C360" s="142"/>
      <c r="D360" s="86"/>
      <c r="E360" s="97" t="s">
        <v>829</v>
      </c>
      <c r="F360" s="98">
        <v>1</v>
      </c>
      <c r="G360" s="121"/>
      <c r="H360" s="121"/>
      <c r="I360" s="139"/>
      <c r="J360" s="140"/>
    </row>
    <row r="361" spans="1:10" ht="18" customHeight="1">
      <c r="A361" s="72" t="s">
        <v>478</v>
      </c>
      <c r="B361" s="141" t="s">
        <v>847</v>
      </c>
      <c r="C361" s="142"/>
      <c r="D361" s="86"/>
      <c r="E361" s="97" t="s">
        <v>829</v>
      </c>
      <c r="F361" s="98">
        <v>1</v>
      </c>
      <c r="G361" s="121"/>
      <c r="H361" s="121"/>
      <c r="I361" s="91"/>
      <c r="J361" s="92"/>
    </row>
    <row r="362" spans="1:10" ht="18" customHeight="1">
      <c r="A362" s="72" t="s">
        <v>490</v>
      </c>
      <c r="B362" s="69" t="s">
        <v>835</v>
      </c>
      <c r="C362" s="96"/>
      <c r="D362" s="86"/>
      <c r="E362" s="97" t="s">
        <v>829</v>
      </c>
      <c r="F362" s="98">
        <v>1</v>
      </c>
      <c r="G362" s="121"/>
      <c r="H362" s="121"/>
      <c r="I362" s="91"/>
      <c r="J362" s="92"/>
    </row>
    <row r="363" spans="1:10" ht="18" customHeight="1">
      <c r="A363" s="72" t="s">
        <v>492</v>
      </c>
      <c r="B363" s="141" t="s">
        <v>627</v>
      </c>
      <c r="C363" s="142"/>
      <c r="D363" s="86"/>
      <c r="E363" s="97" t="s">
        <v>466</v>
      </c>
      <c r="F363" s="98">
        <v>1</v>
      </c>
      <c r="G363" s="127"/>
      <c r="H363" s="121"/>
      <c r="I363" s="139"/>
      <c r="J363" s="140"/>
    </row>
    <row r="364" spans="1:10" ht="18" customHeight="1">
      <c r="A364" s="86"/>
      <c r="B364" s="86"/>
      <c r="C364" s="87"/>
      <c r="D364" s="87"/>
      <c r="E364" s="88" t="s">
        <v>480</v>
      </c>
      <c r="F364" s="71" t="str">
        <f>J357</f>
        <v>M2</v>
      </c>
      <c r="G364" s="89" t="s">
        <v>481</v>
      </c>
      <c r="H364" s="121"/>
      <c r="I364" s="139"/>
      <c r="J364" s="140"/>
    </row>
    <row r="365" spans="5:10" s="115" customFormat="1" ht="18" customHeight="1">
      <c r="E365" s="116"/>
      <c r="F365" s="117"/>
      <c r="G365" s="118"/>
      <c r="H365" s="119"/>
      <c r="I365" s="120"/>
      <c r="J365" s="120"/>
    </row>
    <row r="366" spans="1:10" ht="18" customHeight="1">
      <c r="A366" s="143" t="s">
        <v>848</v>
      </c>
      <c r="B366" s="144"/>
      <c r="C366" s="65" t="s">
        <v>464</v>
      </c>
      <c r="D366" s="103" t="s">
        <v>409</v>
      </c>
      <c r="E366" s="67"/>
      <c r="F366" s="67"/>
      <c r="G366" s="68"/>
      <c r="H366" s="104"/>
      <c r="I366" s="105" t="s">
        <v>7</v>
      </c>
      <c r="J366" s="70" t="s">
        <v>539</v>
      </c>
    </row>
    <row r="367" spans="1:10" ht="18" customHeight="1">
      <c r="A367" s="143" t="s">
        <v>467</v>
      </c>
      <c r="B367" s="145"/>
      <c r="C367" s="144"/>
      <c r="D367" s="72" t="s">
        <v>468</v>
      </c>
      <c r="E367" s="73" t="s">
        <v>7</v>
      </c>
      <c r="F367" s="72" t="s">
        <v>469</v>
      </c>
      <c r="G367" s="74" t="s">
        <v>470</v>
      </c>
      <c r="H367" s="74" t="s">
        <v>471</v>
      </c>
      <c r="I367" s="75" t="s">
        <v>472</v>
      </c>
      <c r="J367" s="76"/>
    </row>
    <row r="368" spans="1:10" ht="18" customHeight="1">
      <c r="A368" s="72" t="s">
        <v>473</v>
      </c>
      <c r="B368" s="141" t="s">
        <v>536</v>
      </c>
      <c r="C368" s="142"/>
      <c r="D368" s="86"/>
      <c r="E368" s="97" t="s">
        <v>624</v>
      </c>
      <c r="F368" s="110">
        <v>0.2</v>
      </c>
      <c r="G368" s="121"/>
      <c r="H368" s="121"/>
      <c r="I368" s="139"/>
      <c r="J368" s="140"/>
    </row>
    <row r="369" spans="1:10" ht="18" customHeight="1">
      <c r="A369" s="72" t="s">
        <v>475</v>
      </c>
      <c r="B369" s="141" t="s">
        <v>625</v>
      </c>
      <c r="C369" s="142"/>
      <c r="D369" s="86"/>
      <c r="E369" s="97" t="s">
        <v>497</v>
      </c>
      <c r="F369" s="111">
        <v>0.02</v>
      </c>
      <c r="G369" s="121"/>
      <c r="H369" s="121"/>
      <c r="I369" s="139"/>
      <c r="J369" s="140"/>
    </row>
    <row r="370" spans="1:10" ht="18" customHeight="1">
      <c r="A370" s="72" t="s">
        <v>478</v>
      </c>
      <c r="B370" s="69" t="s">
        <v>834</v>
      </c>
      <c r="C370" s="96"/>
      <c r="D370" s="86"/>
      <c r="E370" s="97" t="s">
        <v>829</v>
      </c>
      <c r="F370" s="98">
        <v>1</v>
      </c>
      <c r="G370" s="121"/>
      <c r="H370" s="121"/>
      <c r="I370" s="91"/>
      <c r="J370" s="92"/>
    </row>
    <row r="371" spans="1:10" ht="18" customHeight="1">
      <c r="A371" s="72" t="s">
        <v>490</v>
      </c>
      <c r="B371" s="69" t="s">
        <v>835</v>
      </c>
      <c r="C371" s="96"/>
      <c r="D371" s="86"/>
      <c r="E371" s="97" t="s">
        <v>829</v>
      </c>
      <c r="F371" s="98">
        <v>1</v>
      </c>
      <c r="G371" s="121"/>
      <c r="H371" s="121"/>
      <c r="I371" s="91"/>
      <c r="J371" s="92"/>
    </row>
    <row r="372" spans="1:10" ht="18" customHeight="1">
      <c r="A372" s="72" t="s">
        <v>492</v>
      </c>
      <c r="B372" s="141" t="s">
        <v>627</v>
      </c>
      <c r="C372" s="142"/>
      <c r="D372" s="86"/>
      <c r="E372" s="97" t="s">
        <v>466</v>
      </c>
      <c r="F372" s="98">
        <v>1</v>
      </c>
      <c r="G372" s="127"/>
      <c r="H372" s="121"/>
      <c r="I372" s="139"/>
      <c r="J372" s="140"/>
    </row>
    <row r="373" spans="1:10" ht="18" customHeight="1">
      <c r="A373" s="86"/>
      <c r="B373" s="86"/>
      <c r="C373" s="87"/>
      <c r="D373" s="87"/>
      <c r="E373" s="88" t="s">
        <v>480</v>
      </c>
      <c r="F373" s="71" t="str">
        <f>J366</f>
        <v>M2</v>
      </c>
      <c r="G373" s="89" t="s">
        <v>481</v>
      </c>
      <c r="H373" s="121"/>
      <c r="I373" s="139"/>
      <c r="J373" s="140"/>
    </row>
    <row r="374" spans="5:10" s="115" customFormat="1" ht="18" customHeight="1">
      <c r="E374" s="116"/>
      <c r="F374" s="117"/>
      <c r="G374" s="118"/>
      <c r="H374" s="119"/>
      <c r="I374" s="120"/>
      <c r="J374" s="120"/>
    </row>
    <row r="375" spans="1:10" ht="18" customHeight="1">
      <c r="A375" s="143" t="s">
        <v>854</v>
      </c>
      <c r="B375" s="144"/>
      <c r="C375" s="65" t="s">
        <v>464</v>
      </c>
      <c r="D375" s="103" t="s">
        <v>855</v>
      </c>
      <c r="E375" s="67"/>
      <c r="F375" s="67"/>
      <c r="G375" s="68"/>
      <c r="H375" s="104"/>
      <c r="I375" s="105" t="s">
        <v>7</v>
      </c>
      <c r="J375" s="70" t="s">
        <v>539</v>
      </c>
    </row>
    <row r="376" spans="1:10" ht="18" customHeight="1">
      <c r="A376" s="143" t="s">
        <v>467</v>
      </c>
      <c r="B376" s="145"/>
      <c r="C376" s="144"/>
      <c r="D376" s="72" t="s">
        <v>468</v>
      </c>
      <c r="E376" s="73" t="s">
        <v>7</v>
      </c>
      <c r="F376" s="72" t="s">
        <v>469</v>
      </c>
      <c r="G376" s="74" t="s">
        <v>470</v>
      </c>
      <c r="H376" s="74" t="s">
        <v>471</v>
      </c>
      <c r="I376" s="75" t="s">
        <v>472</v>
      </c>
      <c r="J376" s="76"/>
    </row>
    <row r="377" spans="1:10" ht="18" customHeight="1">
      <c r="A377" s="72" t="s">
        <v>473</v>
      </c>
      <c r="B377" s="141" t="s">
        <v>713</v>
      </c>
      <c r="C377" s="142"/>
      <c r="D377" s="86"/>
      <c r="E377" s="97" t="s">
        <v>531</v>
      </c>
      <c r="F377" s="98">
        <v>1</v>
      </c>
      <c r="G377" s="129"/>
      <c r="H377" s="121"/>
      <c r="I377" s="139"/>
      <c r="J377" s="140"/>
    </row>
    <row r="378" spans="1:10" ht="18" customHeight="1">
      <c r="A378" s="72" t="s">
        <v>475</v>
      </c>
      <c r="B378" s="141" t="s">
        <v>856</v>
      </c>
      <c r="C378" s="142"/>
      <c r="D378" s="86"/>
      <c r="E378" s="97" t="s">
        <v>531</v>
      </c>
      <c r="F378" s="98">
        <v>1</v>
      </c>
      <c r="G378" s="129"/>
      <c r="H378" s="121"/>
      <c r="I378" s="139"/>
      <c r="J378" s="140"/>
    </row>
    <row r="379" spans="1:10" ht="18" customHeight="1">
      <c r="A379" s="72" t="s">
        <v>478</v>
      </c>
      <c r="B379" s="141" t="s">
        <v>849</v>
      </c>
      <c r="C379" s="142"/>
      <c r="D379" s="86"/>
      <c r="E379" s="97" t="s">
        <v>531</v>
      </c>
      <c r="F379" s="98">
        <v>1</v>
      </c>
      <c r="G379" s="129"/>
      <c r="H379" s="121"/>
      <c r="I379" s="91"/>
      <c r="J379" s="92"/>
    </row>
    <row r="380" spans="1:10" ht="18" customHeight="1">
      <c r="A380" s="72" t="s">
        <v>490</v>
      </c>
      <c r="B380" s="141" t="s">
        <v>850</v>
      </c>
      <c r="C380" s="142"/>
      <c r="D380" s="86"/>
      <c r="E380" s="97" t="s">
        <v>531</v>
      </c>
      <c r="F380" s="98">
        <v>1</v>
      </c>
      <c r="G380" s="130"/>
      <c r="H380" s="121"/>
      <c r="I380" s="91"/>
      <c r="J380" s="92"/>
    </row>
    <row r="381" spans="1:10" ht="18" customHeight="1">
      <c r="A381" s="72" t="s">
        <v>492</v>
      </c>
      <c r="B381" s="69" t="s">
        <v>851</v>
      </c>
      <c r="C381" s="96"/>
      <c r="D381" s="86"/>
      <c r="E381" s="97" t="s">
        <v>531</v>
      </c>
      <c r="F381" s="98">
        <v>1</v>
      </c>
      <c r="G381" s="130"/>
      <c r="H381" s="121"/>
      <c r="I381" s="91"/>
      <c r="J381" s="92"/>
    </row>
    <row r="382" spans="1:10" ht="18" customHeight="1">
      <c r="A382" s="72" t="s">
        <v>619</v>
      </c>
      <c r="B382" s="141" t="s">
        <v>852</v>
      </c>
      <c r="C382" s="142"/>
      <c r="D382" s="86"/>
      <c r="E382" s="97" t="s">
        <v>853</v>
      </c>
      <c r="F382" s="98">
        <v>1</v>
      </c>
      <c r="G382" s="130"/>
      <c r="H382" s="121"/>
      <c r="I382" s="139"/>
      <c r="J382" s="140"/>
    </row>
    <row r="383" spans="1:10" ht="18" customHeight="1">
      <c r="A383" s="86"/>
      <c r="B383" s="86"/>
      <c r="C383" s="87"/>
      <c r="D383" s="87"/>
      <c r="E383" s="88" t="s">
        <v>480</v>
      </c>
      <c r="F383" s="71" t="str">
        <f>J375</f>
        <v>M2</v>
      </c>
      <c r="G383" s="89" t="s">
        <v>481</v>
      </c>
      <c r="H383" s="121"/>
      <c r="I383" s="139"/>
      <c r="J383" s="140"/>
    </row>
    <row r="384" spans="5:10" s="115" customFormat="1" ht="18" customHeight="1">
      <c r="E384" s="116"/>
      <c r="F384" s="117"/>
      <c r="G384" s="118"/>
      <c r="H384" s="119"/>
      <c r="I384" s="120"/>
      <c r="J384" s="120"/>
    </row>
    <row r="385" spans="1:10" ht="18" customHeight="1">
      <c r="A385" s="143" t="s">
        <v>857</v>
      </c>
      <c r="B385" s="144"/>
      <c r="C385" s="65" t="s">
        <v>464</v>
      </c>
      <c r="D385" s="103" t="s">
        <v>413</v>
      </c>
      <c r="E385" s="67"/>
      <c r="F385" s="67"/>
      <c r="G385" s="68"/>
      <c r="H385" s="104"/>
      <c r="I385" s="105" t="s">
        <v>7</v>
      </c>
      <c r="J385" s="70" t="s">
        <v>539</v>
      </c>
    </row>
    <row r="386" spans="1:10" ht="18" customHeight="1">
      <c r="A386" s="143" t="s">
        <v>467</v>
      </c>
      <c r="B386" s="145"/>
      <c r="C386" s="144"/>
      <c r="D386" s="72" t="s">
        <v>468</v>
      </c>
      <c r="E386" s="73" t="s">
        <v>7</v>
      </c>
      <c r="F386" s="72" t="s">
        <v>469</v>
      </c>
      <c r="G386" s="74" t="s">
        <v>470</v>
      </c>
      <c r="H386" s="74" t="s">
        <v>471</v>
      </c>
      <c r="I386" s="75" t="s">
        <v>472</v>
      </c>
      <c r="J386" s="76"/>
    </row>
    <row r="387" spans="1:10" ht="18" customHeight="1">
      <c r="A387" s="72" t="s">
        <v>473</v>
      </c>
      <c r="B387" s="141" t="s">
        <v>714</v>
      </c>
      <c r="C387" s="142"/>
      <c r="D387" s="86"/>
      <c r="E387" s="97" t="s">
        <v>531</v>
      </c>
      <c r="F387" s="98">
        <v>1</v>
      </c>
      <c r="G387" s="129"/>
      <c r="H387" s="121"/>
      <c r="I387" s="139"/>
      <c r="J387" s="140"/>
    </row>
    <row r="388" spans="1:10" ht="18" customHeight="1">
      <c r="A388" s="72" t="s">
        <v>475</v>
      </c>
      <c r="B388" s="141" t="s">
        <v>863</v>
      </c>
      <c r="C388" s="142"/>
      <c r="D388" s="86"/>
      <c r="E388" s="97" t="s">
        <v>531</v>
      </c>
      <c r="F388" s="98">
        <v>1</v>
      </c>
      <c r="G388" s="129"/>
      <c r="H388" s="121"/>
      <c r="I388" s="139"/>
      <c r="J388" s="140"/>
    </row>
    <row r="389" spans="1:10" ht="18" customHeight="1">
      <c r="A389" s="72" t="s">
        <v>478</v>
      </c>
      <c r="B389" s="141" t="s">
        <v>858</v>
      </c>
      <c r="C389" s="142"/>
      <c r="D389" s="86"/>
      <c r="E389" s="97" t="s">
        <v>531</v>
      </c>
      <c r="F389" s="98">
        <v>1</v>
      </c>
      <c r="G389" s="129"/>
      <c r="H389" s="121"/>
      <c r="I389" s="91"/>
      <c r="J389" s="92"/>
    </row>
    <row r="390" spans="1:10" ht="18" customHeight="1">
      <c r="A390" s="72" t="s">
        <v>490</v>
      </c>
      <c r="B390" s="141" t="s">
        <v>859</v>
      </c>
      <c r="C390" s="142"/>
      <c r="D390" s="86"/>
      <c r="E390" s="97" t="s">
        <v>531</v>
      </c>
      <c r="F390" s="98">
        <v>1</v>
      </c>
      <c r="G390" s="130"/>
      <c r="H390" s="121"/>
      <c r="I390" s="91"/>
      <c r="J390" s="92"/>
    </row>
    <row r="391" spans="1:10" ht="18" customHeight="1">
      <c r="A391" s="72" t="s">
        <v>492</v>
      </c>
      <c r="B391" s="69" t="s">
        <v>860</v>
      </c>
      <c r="C391" s="96"/>
      <c r="D391" s="86"/>
      <c r="E391" s="97" t="s">
        <v>531</v>
      </c>
      <c r="F391" s="98">
        <v>1</v>
      </c>
      <c r="G391" s="130"/>
      <c r="H391" s="121"/>
      <c r="I391" s="91"/>
      <c r="J391" s="92"/>
    </row>
    <row r="392" spans="1:10" ht="18" customHeight="1">
      <c r="A392" s="72" t="s">
        <v>619</v>
      </c>
      <c r="B392" s="141" t="s">
        <v>861</v>
      </c>
      <c r="C392" s="142"/>
      <c r="D392" s="86"/>
      <c r="E392" s="97" t="s">
        <v>862</v>
      </c>
      <c r="F392" s="98">
        <v>1</v>
      </c>
      <c r="G392" s="130"/>
      <c r="H392" s="121"/>
      <c r="I392" s="139"/>
      <c r="J392" s="140"/>
    </row>
    <row r="393" spans="1:10" ht="18" customHeight="1">
      <c r="A393" s="86"/>
      <c r="B393" s="86"/>
      <c r="C393" s="87"/>
      <c r="D393" s="87"/>
      <c r="E393" s="88" t="s">
        <v>480</v>
      </c>
      <c r="F393" s="71" t="str">
        <f>J385</f>
        <v>M2</v>
      </c>
      <c r="G393" s="89" t="s">
        <v>481</v>
      </c>
      <c r="H393" s="121"/>
      <c r="I393" s="139"/>
      <c r="J393" s="140"/>
    </row>
    <row r="394" spans="5:10" s="115" customFormat="1" ht="18" customHeight="1">
      <c r="E394" s="116"/>
      <c r="F394" s="117"/>
      <c r="G394" s="118"/>
      <c r="H394" s="119"/>
      <c r="I394" s="120"/>
      <c r="J394" s="120"/>
    </row>
    <row r="395" spans="1:10" ht="18" customHeight="1">
      <c r="A395" s="143" t="s">
        <v>864</v>
      </c>
      <c r="B395" s="144"/>
      <c r="C395" s="65" t="s">
        <v>464</v>
      </c>
      <c r="D395" s="103" t="s">
        <v>869</v>
      </c>
      <c r="E395" s="67"/>
      <c r="F395" s="67"/>
      <c r="G395" s="68"/>
      <c r="H395" s="104"/>
      <c r="I395" s="105" t="s">
        <v>7</v>
      </c>
      <c r="J395" s="70" t="s">
        <v>539</v>
      </c>
    </row>
    <row r="396" spans="1:10" ht="18" customHeight="1">
      <c r="A396" s="143" t="s">
        <v>467</v>
      </c>
      <c r="B396" s="145"/>
      <c r="C396" s="144"/>
      <c r="D396" s="72" t="s">
        <v>468</v>
      </c>
      <c r="E396" s="73" t="s">
        <v>7</v>
      </c>
      <c r="F396" s="72" t="s">
        <v>469</v>
      </c>
      <c r="G396" s="74" t="s">
        <v>470</v>
      </c>
      <c r="H396" s="74" t="s">
        <v>471</v>
      </c>
      <c r="I396" s="75" t="s">
        <v>472</v>
      </c>
      <c r="J396" s="76"/>
    </row>
    <row r="397" spans="1:10" ht="18" customHeight="1">
      <c r="A397" s="72" t="s">
        <v>473</v>
      </c>
      <c r="B397" s="141" t="s">
        <v>867</v>
      </c>
      <c r="C397" s="142"/>
      <c r="D397" s="86"/>
      <c r="E397" s="97" t="s">
        <v>624</v>
      </c>
      <c r="F397" s="110">
        <v>0.27</v>
      </c>
      <c r="G397" s="121"/>
      <c r="H397" s="121"/>
      <c r="I397" s="139"/>
      <c r="J397" s="140"/>
    </row>
    <row r="398" spans="1:10" ht="18" customHeight="1">
      <c r="A398" s="72" t="s">
        <v>475</v>
      </c>
      <c r="B398" s="141" t="s">
        <v>868</v>
      </c>
      <c r="C398" s="142"/>
      <c r="D398" s="86"/>
      <c r="E398" s="97" t="s">
        <v>624</v>
      </c>
      <c r="F398" s="110">
        <v>0.1</v>
      </c>
      <c r="G398" s="121"/>
      <c r="H398" s="121"/>
      <c r="I398" s="91"/>
      <c r="J398" s="92"/>
    </row>
    <row r="399" spans="1:10" ht="18" customHeight="1">
      <c r="A399" s="72" t="s">
        <v>478</v>
      </c>
      <c r="B399" s="141" t="s">
        <v>625</v>
      </c>
      <c r="C399" s="142"/>
      <c r="D399" s="86"/>
      <c r="E399" s="97" t="s">
        <v>497</v>
      </c>
      <c r="F399" s="111">
        <v>0.027</v>
      </c>
      <c r="G399" s="121"/>
      <c r="H399" s="121"/>
      <c r="I399" s="139"/>
      <c r="J399" s="140"/>
    </row>
    <row r="400" spans="1:10" ht="18" customHeight="1">
      <c r="A400" s="72" t="s">
        <v>490</v>
      </c>
      <c r="B400" s="69" t="s">
        <v>870</v>
      </c>
      <c r="C400" s="96"/>
      <c r="D400" s="86"/>
      <c r="E400" s="97" t="s">
        <v>813</v>
      </c>
      <c r="F400" s="98">
        <v>15</v>
      </c>
      <c r="G400" s="121"/>
      <c r="H400" s="121"/>
      <c r="I400" s="139"/>
      <c r="J400" s="140"/>
    </row>
    <row r="401" spans="1:10" ht="18" customHeight="1">
      <c r="A401" s="72" t="s">
        <v>492</v>
      </c>
      <c r="B401" s="69" t="s">
        <v>812</v>
      </c>
      <c r="C401" s="96"/>
      <c r="D401" s="86"/>
      <c r="E401" s="97" t="s">
        <v>814</v>
      </c>
      <c r="F401" s="98">
        <v>1</v>
      </c>
      <c r="G401" s="121"/>
      <c r="H401" s="121"/>
      <c r="I401" s="91"/>
      <c r="J401" s="92"/>
    </row>
    <row r="402" spans="1:10" ht="18" customHeight="1">
      <c r="A402" s="72" t="s">
        <v>619</v>
      </c>
      <c r="B402" s="69" t="s">
        <v>865</v>
      </c>
      <c r="C402" s="96"/>
      <c r="D402" s="86"/>
      <c r="E402" s="97" t="s">
        <v>486</v>
      </c>
      <c r="F402" s="98">
        <v>1</v>
      </c>
      <c r="G402" s="121"/>
      <c r="H402" s="121"/>
      <c r="I402" s="139"/>
      <c r="J402" s="140"/>
    </row>
    <row r="403" spans="1:10" ht="18" customHeight="1">
      <c r="A403" s="72" t="s">
        <v>622</v>
      </c>
      <c r="B403" s="69" t="s">
        <v>866</v>
      </c>
      <c r="C403" s="96"/>
      <c r="D403" s="86"/>
      <c r="E403" s="97" t="s">
        <v>486</v>
      </c>
      <c r="F403" s="98">
        <v>1</v>
      </c>
      <c r="G403" s="121"/>
      <c r="H403" s="121"/>
      <c r="I403" s="139"/>
      <c r="J403" s="140"/>
    </row>
    <row r="404" spans="1:10" ht="18" customHeight="1">
      <c r="A404" s="72" t="s">
        <v>623</v>
      </c>
      <c r="B404" s="141" t="s">
        <v>627</v>
      </c>
      <c r="C404" s="142"/>
      <c r="D404" s="86"/>
      <c r="E404" s="97" t="s">
        <v>466</v>
      </c>
      <c r="F404" s="98">
        <v>1</v>
      </c>
      <c r="G404" s="127"/>
      <c r="H404" s="121"/>
      <c r="I404" s="139"/>
      <c r="J404" s="140"/>
    </row>
    <row r="405" spans="1:10" ht="18" customHeight="1">
      <c r="A405" s="86"/>
      <c r="B405" s="86"/>
      <c r="C405" s="87"/>
      <c r="D405" s="87"/>
      <c r="E405" s="88" t="s">
        <v>480</v>
      </c>
      <c r="F405" s="71" t="str">
        <f>J395</f>
        <v>M2</v>
      </c>
      <c r="G405" s="89" t="s">
        <v>481</v>
      </c>
      <c r="H405" s="121"/>
      <c r="I405" s="139"/>
      <c r="J405" s="140"/>
    </row>
    <row r="406" spans="5:10" s="115" customFormat="1" ht="18" customHeight="1">
      <c r="E406" s="116"/>
      <c r="F406" s="117"/>
      <c r="G406" s="118"/>
      <c r="H406" s="119"/>
      <c r="I406" s="120"/>
      <c r="J406" s="120"/>
    </row>
    <row r="407" spans="1:10" ht="18" customHeight="1">
      <c r="A407" s="143" t="s">
        <v>871</v>
      </c>
      <c r="B407" s="144"/>
      <c r="C407" s="65" t="s">
        <v>464</v>
      </c>
      <c r="D407" s="103" t="s">
        <v>405</v>
      </c>
      <c r="E407" s="67"/>
      <c r="F407" s="67"/>
      <c r="G407" s="68"/>
      <c r="H407" s="104"/>
      <c r="I407" s="105" t="s">
        <v>7</v>
      </c>
      <c r="J407" s="70" t="s">
        <v>539</v>
      </c>
    </row>
    <row r="408" spans="1:10" ht="18" customHeight="1">
      <c r="A408" s="143" t="s">
        <v>467</v>
      </c>
      <c r="B408" s="145"/>
      <c r="C408" s="144"/>
      <c r="D408" s="72" t="s">
        <v>468</v>
      </c>
      <c r="E408" s="73" t="s">
        <v>7</v>
      </c>
      <c r="F408" s="72" t="s">
        <v>469</v>
      </c>
      <c r="G408" s="74" t="s">
        <v>470</v>
      </c>
      <c r="H408" s="74" t="s">
        <v>471</v>
      </c>
      <c r="I408" s="75" t="s">
        <v>472</v>
      </c>
      <c r="J408" s="76"/>
    </row>
    <row r="409" spans="1:10" ht="18" customHeight="1">
      <c r="A409" s="72" t="s">
        <v>473</v>
      </c>
      <c r="B409" s="141" t="s">
        <v>867</v>
      </c>
      <c r="C409" s="142"/>
      <c r="D409" s="86"/>
      <c r="E409" s="97" t="s">
        <v>624</v>
      </c>
      <c r="F409" s="110">
        <v>0.37</v>
      </c>
      <c r="G409" s="121"/>
      <c r="H409" s="121"/>
      <c r="I409" s="139"/>
      <c r="J409" s="140"/>
    </row>
    <row r="410" spans="1:10" ht="18" customHeight="1">
      <c r="A410" s="72" t="s">
        <v>475</v>
      </c>
      <c r="B410" s="141" t="s">
        <v>625</v>
      </c>
      <c r="C410" s="142"/>
      <c r="D410" s="86"/>
      <c r="E410" s="97" t="s">
        <v>497</v>
      </c>
      <c r="F410" s="111">
        <v>0.027</v>
      </c>
      <c r="G410" s="121"/>
      <c r="H410" s="121"/>
      <c r="I410" s="139"/>
      <c r="J410" s="140"/>
    </row>
    <row r="411" spans="1:10" ht="18" customHeight="1">
      <c r="A411" s="72" t="s">
        <v>478</v>
      </c>
      <c r="B411" s="69" t="s">
        <v>811</v>
      </c>
      <c r="C411" s="96"/>
      <c r="D411" s="86"/>
      <c r="E411" s="97" t="s">
        <v>813</v>
      </c>
      <c r="F411" s="98">
        <v>15</v>
      </c>
      <c r="G411" s="121"/>
      <c r="H411" s="121"/>
      <c r="I411" s="139"/>
      <c r="J411" s="140"/>
    </row>
    <row r="412" spans="1:10" ht="18" customHeight="1">
      <c r="A412" s="72" t="s">
        <v>490</v>
      </c>
      <c r="B412" s="69" t="s">
        <v>812</v>
      </c>
      <c r="C412" s="96"/>
      <c r="D412" s="86"/>
      <c r="E412" s="97" t="s">
        <v>814</v>
      </c>
      <c r="F412" s="98">
        <v>1</v>
      </c>
      <c r="G412" s="121"/>
      <c r="H412" s="121"/>
      <c r="I412" s="91"/>
      <c r="J412" s="92"/>
    </row>
    <row r="413" spans="1:10" ht="18" customHeight="1">
      <c r="A413" s="72" t="s">
        <v>492</v>
      </c>
      <c r="B413" s="69" t="s">
        <v>865</v>
      </c>
      <c r="C413" s="96"/>
      <c r="D413" s="86"/>
      <c r="E413" s="97" t="s">
        <v>486</v>
      </c>
      <c r="F413" s="98">
        <v>1</v>
      </c>
      <c r="G413" s="121"/>
      <c r="H413" s="121"/>
      <c r="I413" s="139"/>
      <c r="J413" s="140"/>
    </row>
    <row r="414" spans="1:10" ht="18" customHeight="1">
      <c r="A414" s="72" t="s">
        <v>619</v>
      </c>
      <c r="B414" s="69" t="s">
        <v>866</v>
      </c>
      <c r="C414" s="96"/>
      <c r="D414" s="86"/>
      <c r="E414" s="97" t="s">
        <v>486</v>
      </c>
      <c r="F414" s="98">
        <v>1</v>
      </c>
      <c r="G414" s="121"/>
      <c r="H414" s="121"/>
      <c r="I414" s="139"/>
      <c r="J414" s="140"/>
    </row>
    <row r="415" spans="1:10" ht="18" customHeight="1">
      <c r="A415" s="72" t="s">
        <v>622</v>
      </c>
      <c r="B415" s="141" t="s">
        <v>627</v>
      </c>
      <c r="C415" s="142"/>
      <c r="D415" s="86"/>
      <c r="E415" s="97" t="s">
        <v>466</v>
      </c>
      <c r="F415" s="98">
        <v>1</v>
      </c>
      <c r="G415" s="127"/>
      <c r="H415" s="121"/>
      <c r="I415" s="139"/>
      <c r="J415" s="140"/>
    </row>
    <row r="416" spans="1:10" ht="18" customHeight="1">
      <c r="A416" s="86"/>
      <c r="B416" s="86"/>
      <c r="C416" s="87"/>
      <c r="D416" s="87"/>
      <c r="E416" s="88" t="s">
        <v>480</v>
      </c>
      <c r="F416" s="71" t="str">
        <f>J407</f>
        <v>M2</v>
      </c>
      <c r="G416" s="89" t="s">
        <v>481</v>
      </c>
      <c r="H416" s="121"/>
      <c r="I416" s="139"/>
      <c r="J416" s="140"/>
    </row>
    <row r="417" spans="5:10" s="115" customFormat="1" ht="18" customHeight="1">
      <c r="E417" s="116"/>
      <c r="F417" s="117"/>
      <c r="G417" s="118"/>
      <c r="H417" s="119"/>
      <c r="I417" s="120"/>
      <c r="J417" s="120"/>
    </row>
    <row r="418" spans="1:10" ht="18" customHeight="1">
      <c r="A418" s="143" t="s">
        <v>872</v>
      </c>
      <c r="B418" s="144"/>
      <c r="C418" s="65" t="s">
        <v>464</v>
      </c>
      <c r="D418" s="103" t="s">
        <v>40</v>
      </c>
      <c r="E418" s="67"/>
      <c r="F418" s="67"/>
      <c r="G418" s="68"/>
      <c r="H418" s="104"/>
      <c r="I418" s="105" t="s">
        <v>7</v>
      </c>
      <c r="J418" s="70" t="s">
        <v>613</v>
      </c>
    </row>
    <row r="419" spans="1:10" ht="18" customHeight="1">
      <c r="A419" s="143" t="s">
        <v>467</v>
      </c>
      <c r="B419" s="145"/>
      <c r="C419" s="144"/>
      <c r="D419" s="72" t="s">
        <v>468</v>
      </c>
      <c r="E419" s="73" t="s">
        <v>7</v>
      </c>
      <c r="F419" s="72" t="s">
        <v>469</v>
      </c>
      <c r="G419" s="74" t="s">
        <v>470</v>
      </c>
      <c r="H419" s="74" t="s">
        <v>471</v>
      </c>
      <c r="I419" s="75" t="s">
        <v>472</v>
      </c>
      <c r="J419" s="76"/>
    </row>
    <row r="420" spans="1:10" ht="18" customHeight="1">
      <c r="A420" s="72" t="s">
        <v>473</v>
      </c>
      <c r="B420" s="141" t="s">
        <v>873</v>
      </c>
      <c r="C420" s="142" t="s">
        <v>706</v>
      </c>
      <c r="D420" s="86"/>
      <c r="E420" s="97" t="s">
        <v>672</v>
      </c>
      <c r="F420" s="98">
        <v>1</v>
      </c>
      <c r="G420" s="121"/>
      <c r="H420" s="121"/>
      <c r="I420" s="139"/>
      <c r="J420" s="140"/>
    </row>
    <row r="421" spans="1:10" ht="18" customHeight="1">
      <c r="A421" s="72" t="s">
        <v>680</v>
      </c>
      <c r="B421" s="141" t="s">
        <v>666</v>
      </c>
      <c r="C421" s="142" t="s">
        <v>667</v>
      </c>
      <c r="D421" s="86"/>
      <c r="E421" s="97" t="s">
        <v>8</v>
      </c>
      <c r="F421" s="98">
        <v>1</v>
      </c>
      <c r="G421" s="121"/>
      <c r="H421" s="121"/>
      <c r="I421" s="139"/>
      <c r="J421" s="140"/>
    </row>
    <row r="422" spans="1:10" ht="18" customHeight="1">
      <c r="A422" s="72" t="s">
        <v>654</v>
      </c>
      <c r="B422" s="141" t="s">
        <v>658</v>
      </c>
      <c r="C422" s="142" t="s">
        <v>685</v>
      </c>
      <c r="D422" s="86"/>
      <c r="E422" s="97" t="s">
        <v>8</v>
      </c>
      <c r="F422" s="98">
        <v>1</v>
      </c>
      <c r="G422" s="121"/>
      <c r="H422" s="121"/>
      <c r="I422" s="139"/>
      <c r="J422" s="140"/>
    </row>
    <row r="423" spans="1:10" ht="18" customHeight="1">
      <c r="A423" s="86"/>
      <c r="B423" s="86"/>
      <c r="C423" s="87"/>
      <c r="D423" s="87"/>
      <c r="E423" s="88" t="s">
        <v>480</v>
      </c>
      <c r="F423" s="71" t="str">
        <f>J418</f>
        <v>M2</v>
      </c>
      <c r="G423" s="89" t="s">
        <v>481</v>
      </c>
      <c r="H423" s="121"/>
      <c r="I423" s="139"/>
      <c r="J423" s="140"/>
    </row>
    <row r="424" spans="1:8" ht="18" customHeight="1">
      <c r="A424" s="93"/>
      <c r="B424" s="93"/>
      <c r="F424" s="94"/>
      <c r="H424" s="95"/>
    </row>
    <row r="425" spans="1:10" ht="18" customHeight="1">
      <c r="A425" s="143" t="s">
        <v>874</v>
      </c>
      <c r="B425" s="144"/>
      <c r="C425" s="65" t="s">
        <v>464</v>
      </c>
      <c r="D425" s="103" t="s">
        <v>315</v>
      </c>
      <c r="E425" s="67"/>
      <c r="F425" s="67"/>
      <c r="G425" s="68"/>
      <c r="H425" s="104"/>
      <c r="I425" s="105" t="s">
        <v>7</v>
      </c>
      <c r="J425" s="70" t="s">
        <v>659</v>
      </c>
    </row>
    <row r="426" spans="1:10" ht="18" customHeight="1">
      <c r="A426" s="143" t="s">
        <v>467</v>
      </c>
      <c r="B426" s="145"/>
      <c r="C426" s="144"/>
      <c r="D426" s="72" t="s">
        <v>468</v>
      </c>
      <c r="E426" s="73" t="s">
        <v>7</v>
      </c>
      <c r="F426" s="72" t="s">
        <v>469</v>
      </c>
      <c r="G426" s="74" t="s">
        <v>470</v>
      </c>
      <c r="H426" s="74" t="s">
        <v>471</v>
      </c>
      <c r="I426" s="75" t="s">
        <v>472</v>
      </c>
      <c r="J426" s="76"/>
    </row>
    <row r="427" spans="1:10" ht="18" customHeight="1">
      <c r="A427" s="72" t="s">
        <v>611</v>
      </c>
      <c r="B427" s="141" t="s">
        <v>696</v>
      </c>
      <c r="C427" s="142" t="s">
        <v>697</v>
      </c>
      <c r="D427" s="86"/>
      <c r="E427" s="97" t="s">
        <v>489</v>
      </c>
      <c r="F427" s="98">
        <v>1</v>
      </c>
      <c r="G427" s="121"/>
      <c r="H427" s="121"/>
      <c r="I427" s="139"/>
      <c r="J427" s="140"/>
    </row>
    <row r="428" spans="1:10" ht="18" customHeight="1">
      <c r="A428" s="72" t="s">
        <v>690</v>
      </c>
      <c r="B428" s="141" t="s">
        <v>656</v>
      </c>
      <c r="C428" s="142" t="s">
        <v>679</v>
      </c>
      <c r="D428" s="86"/>
      <c r="E428" s="97" t="s">
        <v>8</v>
      </c>
      <c r="F428" s="98">
        <v>1</v>
      </c>
      <c r="G428" s="121"/>
      <c r="H428" s="121"/>
      <c r="I428" s="139"/>
      <c r="J428" s="140"/>
    </row>
    <row r="429" spans="1:10" ht="18" customHeight="1">
      <c r="A429" s="72" t="s">
        <v>654</v>
      </c>
      <c r="B429" s="141" t="s">
        <v>658</v>
      </c>
      <c r="C429" s="142" t="s">
        <v>685</v>
      </c>
      <c r="D429" s="86"/>
      <c r="E429" s="97" t="s">
        <v>8</v>
      </c>
      <c r="F429" s="98">
        <v>1</v>
      </c>
      <c r="G429" s="121"/>
      <c r="H429" s="121"/>
      <c r="I429" s="139"/>
      <c r="J429" s="140"/>
    </row>
    <row r="430" spans="1:10" ht="18" customHeight="1">
      <c r="A430" s="86"/>
      <c r="B430" s="86"/>
      <c r="C430" s="87"/>
      <c r="D430" s="87"/>
      <c r="E430" s="88" t="s">
        <v>480</v>
      </c>
      <c r="F430" s="71" t="str">
        <f>J425</f>
        <v>M</v>
      </c>
      <c r="G430" s="89" t="s">
        <v>481</v>
      </c>
      <c r="H430" s="121"/>
      <c r="I430" s="139"/>
      <c r="J430" s="140"/>
    </row>
    <row r="431" spans="1:10" ht="18" customHeight="1">
      <c r="A431" s="57"/>
      <c r="B431" s="57"/>
      <c r="C431" s="57"/>
      <c r="D431" s="57"/>
      <c r="E431" s="99"/>
      <c r="F431" s="99"/>
      <c r="G431" s="100"/>
      <c r="H431" s="59"/>
      <c r="I431" s="57"/>
      <c r="J431" s="57"/>
    </row>
    <row r="432" spans="1:10" ht="18" customHeight="1">
      <c r="A432" s="143" t="s">
        <v>875</v>
      </c>
      <c r="B432" s="144"/>
      <c r="C432" s="65" t="s">
        <v>464</v>
      </c>
      <c r="D432" s="103" t="s">
        <v>876</v>
      </c>
      <c r="E432" s="67"/>
      <c r="F432" s="67"/>
      <c r="G432" s="68"/>
      <c r="H432" s="104"/>
      <c r="I432" s="105" t="s">
        <v>7</v>
      </c>
      <c r="J432" s="70" t="s">
        <v>539</v>
      </c>
    </row>
    <row r="433" spans="1:10" ht="18" customHeight="1">
      <c r="A433" s="143" t="s">
        <v>467</v>
      </c>
      <c r="B433" s="145"/>
      <c r="C433" s="144"/>
      <c r="D433" s="72" t="s">
        <v>468</v>
      </c>
      <c r="E433" s="73" t="s">
        <v>7</v>
      </c>
      <c r="F433" s="72" t="s">
        <v>469</v>
      </c>
      <c r="G433" s="74" t="s">
        <v>470</v>
      </c>
      <c r="H433" s="74" t="s">
        <v>471</v>
      </c>
      <c r="I433" s="75" t="s">
        <v>472</v>
      </c>
      <c r="J433" s="76"/>
    </row>
    <row r="434" spans="1:10" ht="18" customHeight="1">
      <c r="A434" s="72" t="s">
        <v>473</v>
      </c>
      <c r="B434" s="141" t="s">
        <v>867</v>
      </c>
      <c r="C434" s="142"/>
      <c r="D434" s="86"/>
      <c r="E434" s="97" t="s">
        <v>624</v>
      </c>
      <c r="F434" s="110">
        <v>0.27</v>
      </c>
      <c r="G434" s="121"/>
      <c r="H434" s="121"/>
      <c r="I434" s="139"/>
      <c r="J434" s="140"/>
    </row>
    <row r="435" spans="1:10" ht="18" customHeight="1">
      <c r="A435" s="72" t="s">
        <v>475</v>
      </c>
      <c r="B435" s="141" t="s">
        <v>625</v>
      </c>
      <c r="C435" s="142"/>
      <c r="D435" s="86"/>
      <c r="E435" s="97" t="s">
        <v>497</v>
      </c>
      <c r="F435" s="111">
        <v>0.027</v>
      </c>
      <c r="G435" s="121"/>
      <c r="H435" s="121"/>
      <c r="I435" s="139"/>
      <c r="J435" s="140"/>
    </row>
    <row r="436" spans="1:10" ht="18" customHeight="1">
      <c r="A436" s="72" t="s">
        <v>478</v>
      </c>
      <c r="B436" s="69" t="s">
        <v>877</v>
      </c>
      <c r="C436" s="96"/>
      <c r="D436" s="86"/>
      <c r="E436" s="97" t="s">
        <v>466</v>
      </c>
      <c r="F436" s="98">
        <v>1</v>
      </c>
      <c r="G436" s="121"/>
      <c r="H436" s="121"/>
      <c r="I436" s="139"/>
      <c r="J436" s="140"/>
    </row>
    <row r="437" spans="1:10" ht="18" customHeight="1">
      <c r="A437" s="72" t="s">
        <v>490</v>
      </c>
      <c r="B437" s="69" t="s">
        <v>831</v>
      </c>
      <c r="C437" s="96"/>
      <c r="D437" s="86"/>
      <c r="E437" s="97" t="s">
        <v>832</v>
      </c>
      <c r="F437" s="98">
        <v>0.1</v>
      </c>
      <c r="G437" s="121"/>
      <c r="H437" s="121"/>
      <c r="I437" s="91"/>
      <c r="J437" s="92"/>
    </row>
    <row r="438" spans="1:10" ht="18" customHeight="1">
      <c r="A438" s="72" t="s">
        <v>492</v>
      </c>
      <c r="B438" s="69" t="s">
        <v>865</v>
      </c>
      <c r="C438" s="96"/>
      <c r="D438" s="86"/>
      <c r="E438" s="97" t="s">
        <v>486</v>
      </c>
      <c r="F438" s="98">
        <v>1</v>
      </c>
      <c r="G438" s="121"/>
      <c r="H438" s="121"/>
      <c r="I438" s="139"/>
      <c r="J438" s="140"/>
    </row>
    <row r="439" spans="1:10" ht="18" customHeight="1">
      <c r="A439" s="72" t="s">
        <v>619</v>
      </c>
      <c r="B439" s="69" t="s">
        <v>878</v>
      </c>
      <c r="C439" s="96"/>
      <c r="D439" s="86"/>
      <c r="E439" s="97" t="s">
        <v>486</v>
      </c>
      <c r="F439" s="98">
        <v>1</v>
      </c>
      <c r="G439" s="121"/>
      <c r="H439" s="121"/>
      <c r="I439" s="139"/>
      <c r="J439" s="140"/>
    </row>
    <row r="440" spans="1:10" ht="18" customHeight="1">
      <c r="A440" s="72" t="s">
        <v>622</v>
      </c>
      <c r="B440" s="141" t="s">
        <v>627</v>
      </c>
      <c r="C440" s="142"/>
      <c r="D440" s="86"/>
      <c r="E440" s="97" t="s">
        <v>466</v>
      </c>
      <c r="F440" s="98">
        <v>1</v>
      </c>
      <c r="G440" s="127"/>
      <c r="H440" s="121"/>
      <c r="I440" s="139"/>
      <c r="J440" s="140"/>
    </row>
    <row r="441" spans="1:10" ht="18" customHeight="1">
      <c r="A441" s="86"/>
      <c r="B441" s="86"/>
      <c r="C441" s="87"/>
      <c r="D441" s="87"/>
      <c r="E441" s="88" t="s">
        <v>480</v>
      </c>
      <c r="F441" s="71" t="str">
        <f>J432</f>
        <v>M2</v>
      </c>
      <c r="G441" s="89" t="s">
        <v>481</v>
      </c>
      <c r="H441" s="121"/>
      <c r="I441" s="139"/>
      <c r="J441" s="140"/>
    </row>
    <row r="442" spans="5:10" s="115" customFormat="1" ht="18" customHeight="1">
      <c r="E442" s="116"/>
      <c r="F442" s="117"/>
      <c r="G442" s="118"/>
      <c r="H442" s="119"/>
      <c r="I442" s="120"/>
      <c r="J442" s="120"/>
    </row>
    <row r="443" spans="1:10" ht="18" customHeight="1">
      <c r="A443" s="143" t="s">
        <v>879</v>
      </c>
      <c r="B443" s="144"/>
      <c r="C443" s="65" t="s">
        <v>464</v>
      </c>
      <c r="D443" s="103" t="s">
        <v>414</v>
      </c>
      <c r="E443" s="67"/>
      <c r="F443" s="67"/>
      <c r="G443" s="68"/>
      <c r="H443" s="104"/>
      <c r="I443" s="105" t="s">
        <v>7</v>
      </c>
      <c r="J443" s="70" t="s">
        <v>539</v>
      </c>
    </row>
    <row r="444" spans="1:10" ht="18" customHeight="1">
      <c r="A444" s="143" t="s">
        <v>467</v>
      </c>
      <c r="B444" s="145"/>
      <c r="C444" s="144"/>
      <c r="D444" s="72" t="s">
        <v>468</v>
      </c>
      <c r="E444" s="73" t="s">
        <v>7</v>
      </c>
      <c r="F444" s="72" t="s">
        <v>469</v>
      </c>
      <c r="G444" s="74" t="s">
        <v>470</v>
      </c>
      <c r="H444" s="74" t="s">
        <v>471</v>
      </c>
      <c r="I444" s="75" t="s">
        <v>472</v>
      </c>
      <c r="J444" s="76"/>
    </row>
    <row r="445" spans="1:10" ht="18" customHeight="1">
      <c r="A445" s="72" t="s">
        <v>473</v>
      </c>
      <c r="B445" s="141" t="s">
        <v>536</v>
      </c>
      <c r="C445" s="142"/>
      <c r="D445" s="86"/>
      <c r="E445" s="97" t="s">
        <v>624</v>
      </c>
      <c r="F445" s="98">
        <v>0.26</v>
      </c>
      <c r="G445" s="121"/>
      <c r="H445" s="121"/>
      <c r="I445" s="139"/>
      <c r="J445" s="140"/>
    </row>
    <row r="446" spans="1:10" ht="18" customHeight="1">
      <c r="A446" s="72" t="s">
        <v>475</v>
      </c>
      <c r="B446" s="141" t="s">
        <v>625</v>
      </c>
      <c r="C446" s="142"/>
      <c r="D446" s="86"/>
      <c r="E446" s="97" t="s">
        <v>497</v>
      </c>
      <c r="F446" s="98">
        <v>0.02</v>
      </c>
      <c r="G446" s="121"/>
      <c r="H446" s="121"/>
      <c r="I446" s="139"/>
      <c r="J446" s="140"/>
    </row>
    <row r="447" spans="1:10" ht="18" customHeight="1">
      <c r="A447" s="72" t="s">
        <v>478</v>
      </c>
      <c r="B447" s="141" t="s">
        <v>693</v>
      </c>
      <c r="C447" s="142"/>
      <c r="D447" s="86"/>
      <c r="E447" s="97" t="s">
        <v>694</v>
      </c>
      <c r="F447" s="98">
        <v>0.1</v>
      </c>
      <c r="G447" s="121"/>
      <c r="H447" s="121"/>
      <c r="I447" s="139"/>
      <c r="J447" s="140"/>
    </row>
    <row r="448" spans="1:10" ht="18" customHeight="1">
      <c r="A448" s="72" t="s">
        <v>490</v>
      </c>
      <c r="B448" s="141" t="s">
        <v>695</v>
      </c>
      <c r="C448" s="142"/>
      <c r="D448" s="86"/>
      <c r="E448" s="97" t="s">
        <v>531</v>
      </c>
      <c r="F448" s="98">
        <v>1</v>
      </c>
      <c r="G448" s="121"/>
      <c r="H448" s="121"/>
      <c r="I448" s="139"/>
      <c r="J448" s="140"/>
    </row>
    <row r="449" spans="1:10" ht="18" customHeight="1">
      <c r="A449" s="72" t="s">
        <v>492</v>
      </c>
      <c r="B449" s="141" t="s">
        <v>627</v>
      </c>
      <c r="C449" s="142"/>
      <c r="D449" s="86"/>
      <c r="E449" s="97" t="s">
        <v>466</v>
      </c>
      <c r="F449" s="98">
        <v>1</v>
      </c>
      <c r="G449" s="121"/>
      <c r="H449" s="121"/>
      <c r="I449" s="139"/>
      <c r="J449" s="140"/>
    </row>
    <row r="450" spans="1:10" ht="18" customHeight="1">
      <c r="A450" s="86"/>
      <c r="B450" s="86"/>
      <c r="C450" s="87"/>
      <c r="D450" s="87"/>
      <c r="E450" s="88" t="s">
        <v>480</v>
      </c>
      <c r="F450" s="71" t="str">
        <f>J443</f>
        <v>M2</v>
      </c>
      <c r="G450" s="89" t="s">
        <v>481</v>
      </c>
      <c r="H450" s="121"/>
      <c r="I450" s="139"/>
      <c r="J450" s="140"/>
    </row>
    <row r="451" spans="1:8" ht="18" customHeight="1">
      <c r="A451" s="93"/>
      <c r="B451" s="93"/>
      <c r="F451" s="94"/>
      <c r="H451" s="95"/>
    </row>
    <row r="452" spans="1:10" ht="18" customHeight="1">
      <c r="A452" s="143" t="s">
        <v>880</v>
      </c>
      <c r="B452" s="144"/>
      <c r="C452" s="65" t="s">
        <v>464</v>
      </c>
      <c r="D452" s="103" t="s">
        <v>415</v>
      </c>
      <c r="E452" s="67"/>
      <c r="F452" s="67"/>
      <c r="G452" s="68"/>
      <c r="H452" s="104"/>
      <c r="I452" s="105" t="s">
        <v>7</v>
      </c>
      <c r="J452" s="70" t="s">
        <v>613</v>
      </c>
    </row>
    <row r="453" spans="1:10" ht="18" customHeight="1">
      <c r="A453" s="143" t="s">
        <v>467</v>
      </c>
      <c r="B453" s="145"/>
      <c r="C453" s="144"/>
      <c r="D453" s="72" t="s">
        <v>468</v>
      </c>
      <c r="E453" s="73" t="s">
        <v>7</v>
      </c>
      <c r="F453" s="72" t="s">
        <v>469</v>
      </c>
      <c r="G453" s="74" t="s">
        <v>470</v>
      </c>
      <c r="H453" s="74" t="s">
        <v>471</v>
      </c>
      <c r="I453" s="75" t="s">
        <v>472</v>
      </c>
      <c r="J453" s="76"/>
    </row>
    <row r="454" spans="1:10" ht="18" customHeight="1">
      <c r="A454" s="72" t="s">
        <v>473</v>
      </c>
      <c r="B454" s="141" t="s">
        <v>670</v>
      </c>
      <c r="C454" s="142" t="s">
        <v>671</v>
      </c>
      <c r="D454" s="86"/>
      <c r="E454" s="97" t="s">
        <v>672</v>
      </c>
      <c r="F454" s="98">
        <v>1</v>
      </c>
      <c r="G454" s="121"/>
      <c r="H454" s="121"/>
      <c r="I454" s="139"/>
      <c r="J454" s="140"/>
    </row>
    <row r="455" spans="1:10" ht="18" customHeight="1">
      <c r="A455" s="72" t="s">
        <v>475</v>
      </c>
      <c r="B455" s="141" t="s">
        <v>673</v>
      </c>
      <c r="C455" s="142" t="s">
        <v>674</v>
      </c>
      <c r="D455" s="86"/>
      <c r="E455" s="97" t="s">
        <v>672</v>
      </c>
      <c r="F455" s="98">
        <v>1</v>
      </c>
      <c r="G455" s="121"/>
      <c r="H455" s="121"/>
      <c r="I455" s="139"/>
      <c r="J455" s="140"/>
    </row>
    <row r="456" spans="1:10" ht="18" customHeight="1">
      <c r="A456" s="72" t="s">
        <v>478</v>
      </c>
      <c r="B456" s="141" t="s">
        <v>675</v>
      </c>
      <c r="C456" s="142" t="s">
        <v>676</v>
      </c>
      <c r="D456" s="86"/>
      <c r="E456" s="97" t="s">
        <v>672</v>
      </c>
      <c r="F456" s="98">
        <v>1</v>
      </c>
      <c r="G456" s="121"/>
      <c r="H456" s="121"/>
      <c r="I456" s="139"/>
      <c r="J456" s="140"/>
    </row>
    <row r="457" spans="1:10" ht="18" customHeight="1">
      <c r="A457" s="72" t="s">
        <v>490</v>
      </c>
      <c r="B457" s="141" t="s">
        <v>656</v>
      </c>
      <c r="C457" s="142" t="s">
        <v>677</v>
      </c>
      <c r="D457" s="86"/>
      <c r="E457" s="97" t="s">
        <v>8</v>
      </c>
      <c r="F457" s="98">
        <v>1</v>
      </c>
      <c r="G457" s="121"/>
      <c r="H457" s="121"/>
      <c r="I457" s="139"/>
      <c r="J457" s="140"/>
    </row>
    <row r="458" spans="1:10" ht="18" customHeight="1">
      <c r="A458" s="72" t="s">
        <v>492</v>
      </c>
      <c r="B458" s="141" t="s">
        <v>678</v>
      </c>
      <c r="C458" s="142" t="s">
        <v>679</v>
      </c>
      <c r="D458" s="86"/>
      <c r="E458" s="97" t="s">
        <v>8</v>
      </c>
      <c r="F458" s="98">
        <v>1</v>
      </c>
      <c r="G458" s="121"/>
      <c r="H458" s="121"/>
      <c r="I458" s="139"/>
      <c r="J458" s="140"/>
    </row>
    <row r="459" spans="1:10" ht="18" customHeight="1">
      <c r="A459" s="86"/>
      <c r="B459" s="86"/>
      <c r="C459" s="87"/>
      <c r="D459" s="87"/>
      <c r="E459" s="88" t="s">
        <v>480</v>
      </c>
      <c r="F459" s="71" t="str">
        <f>J452</f>
        <v>M2</v>
      </c>
      <c r="G459" s="89" t="s">
        <v>481</v>
      </c>
      <c r="H459" s="121"/>
      <c r="I459" s="139"/>
      <c r="J459" s="140"/>
    </row>
    <row r="460" spans="1:8" ht="18" customHeight="1">
      <c r="A460" s="93"/>
      <c r="B460" s="93"/>
      <c r="F460" s="94"/>
      <c r="H460" s="95"/>
    </row>
    <row r="461" spans="1:10" ht="18" customHeight="1">
      <c r="A461" s="143" t="s">
        <v>881</v>
      </c>
      <c r="B461" s="144"/>
      <c r="C461" s="65" t="s">
        <v>464</v>
      </c>
      <c r="D461" s="103" t="s">
        <v>416</v>
      </c>
      <c r="E461" s="67"/>
      <c r="F461" s="67"/>
      <c r="G461" s="68"/>
      <c r="H461" s="104"/>
      <c r="I461" s="105" t="s">
        <v>7</v>
      </c>
      <c r="J461" s="70" t="s">
        <v>613</v>
      </c>
    </row>
    <row r="462" spans="1:10" ht="18" customHeight="1">
      <c r="A462" s="143" t="s">
        <v>467</v>
      </c>
      <c r="B462" s="145"/>
      <c r="C462" s="144"/>
      <c r="D462" s="72" t="s">
        <v>468</v>
      </c>
      <c r="E462" s="73" t="s">
        <v>7</v>
      </c>
      <c r="F462" s="72" t="s">
        <v>469</v>
      </c>
      <c r="G462" s="74" t="s">
        <v>470</v>
      </c>
      <c r="H462" s="74" t="s">
        <v>471</v>
      </c>
      <c r="I462" s="75" t="s">
        <v>472</v>
      </c>
      <c r="J462" s="76"/>
    </row>
    <row r="463" spans="1:10" ht="18" customHeight="1">
      <c r="A463" s="72" t="s">
        <v>473</v>
      </c>
      <c r="B463" s="141" t="s">
        <v>670</v>
      </c>
      <c r="C463" s="142" t="s">
        <v>674</v>
      </c>
      <c r="D463" s="86"/>
      <c r="E463" s="97" t="s">
        <v>672</v>
      </c>
      <c r="F463" s="98">
        <v>1</v>
      </c>
      <c r="G463" s="121"/>
      <c r="H463" s="121"/>
      <c r="I463" s="139"/>
      <c r="J463" s="140"/>
    </row>
    <row r="464" spans="1:10" ht="18" customHeight="1">
      <c r="A464" s="72" t="s">
        <v>680</v>
      </c>
      <c r="B464" s="141" t="s">
        <v>673</v>
      </c>
      <c r="C464" s="142" t="s">
        <v>676</v>
      </c>
      <c r="D464" s="86"/>
      <c r="E464" s="97" t="s">
        <v>672</v>
      </c>
      <c r="F464" s="98">
        <v>1</v>
      </c>
      <c r="G464" s="121"/>
      <c r="H464" s="121"/>
      <c r="I464" s="139"/>
      <c r="J464" s="140"/>
    </row>
    <row r="465" spans="1:10" ht="18" customHeight="1">
      <c r="A465" s="72" t="s">
        <v>654</v>
      </c>
      <c r="B465" s="141" t="s">
        <v>681</v>
      </c>
      <c r="C465" s="142" t="s">
        <v>682</v>
      </c>
      <c r="D465" s="86"/>
      <c r="E465" s="97" t="s">
        <v>672</v>
      </c>
      <c r="F465" s="98">
        <v>1</v>
      </c>
      <c r="G465" s="121"/>
      <c r="H465" s="121"/>
      <c r="I465" s="139"/>
      <c r="J465" s="140"/>
    </row>
    <row r="466" spans="1:10" ht="18" customHeight="1">
      <c r="A466" s="72" t="s">
        <v>604</v>
      </c>
      <c r="B466" s="141" t="s">
        <v>683</v>
      </c>
      <c r="C466" s="142" t="s">
        <v>677</v>
      </c>
      <c r="D466" s="86"/>
      <c r="E466" s="97" t="s">
        <v>672</v>
      </c>
      <c r="F466" s="98">
        <v>1</v>
      </c>
      <c r="G466" s="121"/>
      <c r="H466" s="121"/>
      <c r="I466" s="139"/>
      <c r="J466" s="140"/>
    </row>
    <row r="467" spans="1:10" ht="18" customHeight="1">
      <c r="A467" s="72" t="s">
        <v>608</v>
      </c>
      <c r="B467" s="141" t="s">
        <v>666</v>
      </c>
      <c r="C467" s="142" t="s">
        <v>667</v>
      </c>
      <c r="D467" s="86"/>
      <c r="E467" s="97" t="s">
        <v>8</v>
      </c>
      <c r="F467" s="98">
        <v>1</v>
      </c>
      <c r="G467" s="121"/>
      <c r="H467" s="121"/>
      <c r="I467" s="139"/>
      <c r="J467" s="140"/>
    </row>
    <row r="468" spans="1:10" ht="18" customHeight="1">
      <c r="A468" s="72" t="s">
        <v>684</v>
      </c>
      <c r="B468" s="141" t="s">
        <v>658</v>
      </c>
      <c r="C468" s="142" t="s">
        <v>685</v>
      </c>
      <c r="D468" s="86"/>
      <c r="E468" s="97" t="s">
        <v>8</v>
      </c>
      <c r="F468" s="98">
        <v>1</v>
      </c>
      <c r="G468" s="121"/>
      <c r="H468" s="121"/>
      <c r="I468" s="139"/>
      <c r="J468" s="140"/>
    </row>
    <row r="469" spans="1:10" ht="18" customHeight="1">
      <c r="A469" s="86"/>
      <c r="B469" s="86"/>
      <c r="C469" s="87"/>
      <c r="D469" s="87"/>
      <c r="E469" s="88" t="s">
        <v>480</v>
      </c>
      <c r="F469" s="71" t="str">
        <f>J461</f>
        <v>M2</v>
      </c>
      <c r="G469" s="89" t="s">
        <v>481</v>
      </c>
      <c r="H469" s="121"/>
      <c r="I469" s="139"/>
      <c r="J469" s="140"/>
    </row>
    <row r="470" spans="1:8" ht="18" customHeight="1">
      <c r="A470" s="93"/>
      <c r="B470" s="93"/>
      <c r="F470" s="94"/>
      <c r="H470" s="95"/>
    </row>
    <row r="471" spans="1:10" ht="18" customHeight="1">
      <c r="A471" s="143" t="s">
        <v>882</v>
      </c>
      <c r="B471" s="144"/>
      <c r="C471" s="65" t="s">
        <v>464</v>
      </c>
      <c r="D471" s="103" t="s">
        <v>698</v>
      </c>
      <c r="E471" s="67"/>
      <c r="F471" s="67"/>
      <c r="G471" s="68"/>
      <c r="H471" s="104"/>
      <c r="I471" s="105" t="s">
        <v>7</v>
      </c>
      <c r="J471" s="70" t="s">
        <v>613</v>
      </c>
    </row>
    <row r="472" spans="1:10" ht="18" customHeight="1">
      <c r="A472" s="143" t="s">
        <v>467</v>
      </c>
      <c r="B472" s="145"/>
      <c r="C472" s="144"/>
      <c r="D472" s="72" t="s">
        <v>468</v>
      </c>
      <c r="E472" s="73" t="s">
        <v>7</v>
      </c>
      <c r="F472" s="72" t="s">
        <v>469</v>
      </c>
      <c r="G472" s="74" t="s">
        <v>470</v>
      </c>
      <c r="H472" s="74" t="s">
        <v>471</v>
      </c>
      <c r="I472" s="75" t="s">
        <v>472</v>
      </c>
      <c r="J472" s="76"/>
    </row>
    <row r="473" spans="1:10" ht="18" customHeight="1">
      <c r="A473" s="72" t="s">
        <v>473</v>
      </c>
      <c r="B473" s="141" t="s">
        <v>699</v>
      </c>
      <c r="C473" s="142" t="s">
        <v>700</v>
      </c>
      <c r="D473" s="86"/>
      <c r="E473" s="97" t="s">
        <v>672</v>
      </c>
      <c r="F473" s="98">
        <v>1</v>
      </c>
      <c r="G473" s="121"/>
      <c r="H473" s="121"/>
      <c r="I473" s="139"/>
      <c r="J473" s="140"/>
    </row>
    <row r="474" spans="1:10" ht="18" customHeight="1">
      <c r="A474" s="72" t="s">
        <v>690</v>
      </c>
      <c r="B474" s="141" t="s">
        <v>701</v>
      </c>
      <c r="C474" s="142" t="s">
        <v>702</v>
      </c>
      <c r="D474" s="86"/>
      <c r="E474" s="97" t="s">
        <v>703</v>
      </c>
      <c r="F474" s="98">
        <v>3</v>
      </c>
      <c r="G474" s="121"/>
      <c r="H474" s="121"/>
      <c r="I474" s="139"/>
      <c r="J474" s="140"/>
    </row>
    <row r="475" spans="1:10" ht="18" customHeight="1">
      <c r="A475" s="72" t="s">
        <v>654</v>
      </c>
      <c r="B475" s="141" t="s">
        <v>704</v>
      </c>
      <c r="C475" s="142" t="s">
        <v>705</v>
      </c>
      <c r="D475" s="86"/>
      <c r="E475" s="97" t="s">
        <v>672</v>
      </c>
      <c r="F475" s="98">
        <v>1</v>
      </c>
      <c r="G475" s="121"/>
      <c r="H475" s="121"/>
      <c r="I475" s="139"/>
      <c r="J475" s="140"/>
    </row>
    <row r="476" spans="1:10" ht="18" customHeight="1">
      <c r="A476" s="72" t="s">
        <v>604</v>
      </c>
      <c r="B476" s="141" t="s">
        <v>666</v>
      </c>
      <c r="C476" s="142" t="s">
        <v>667</v>
      </c>
      <c r="D476" s="86"/>
      <c r="E476" s="97" t="s">
        <v>8</v>
      </c>
      <c r="F476" s="98">
        <v>1</v>
      </c>
      <c r="G476" s="121"/>
      <c r="H476" s="121"/>
      <c r="I476" s="139"/>
      <c r="J476" s="140"/>
    </row>
    <row r="477" spans="1:10" ht="18" customHeight="1">
      <c r="A477" s="72" t="s">
        <v>686</v>
      </c>
      <c r="B477" s="141" t="s">
        <v>687</v>
      </c>
      <c r="C477" s="142" t="s">
        <v>688</v>
      </c>
      <c r="D477" s="86"/>
      <c r="E477" s="97" t="s">
        <v>8</v>
      </c>
      <c r="F477" s="98">
        <v>1</v>
      </c>
      <c r="G477" s="121"/>
      <c r="H477" s="121"/>
      <c r="I477" s="139"/>
      <c r="J477" s="140"/>
    </row>
    <row r="478" spans="1:10" ht="18" customHeight="1">
      <c r="A478" s="86"/>
      <c r="B478" s="86"/>
      <c r="C478" s="87"/>
      <c r="D478" s="87"/>
      <c r="E478" s="88" t="s">
        <v>480</v>
      </c>
      <c r="F478" s="71" t="str">
        <f>J471</f>
        <v>M2</v>
      </c>
      <c r="G478" s="89" t="s">
        <v>481</v>
      </c>
      <c r="H478" s="121"/>
      <c r="I478" s="139"/>
      <c r="J478" s="140"/>
    </row>
    <row r="479" spans="1:8" ht="18" customHeight="1">
      <c r="A479" s="93"/>
      <c r="B479" s="93"/>
      <c r="F479" s="94"/>
      <c r="H479" s="95"/>
    </row>
    <row r="480" spans="1:10" ht="18" customHeight="1">
      <c r="A480" s="143" t="s">
        <v>883</v>
      </c>
      <c r="B480" s="144"/>
      <c r="C480" s="65" t="s">
        <v>464</v>
      </c>
      <c r="D480" s="103" t="s">
        <v>316</v>
      </c>
      <c r="E480" s="67"/>
      <c r="F480" s="67"/>
      <c r="G480" s="68"/>
      <c r="H480" s="104"/>
      <c r="I480" s="105" t="s">
        <v>7</v>
      </c>
      <c r="J480" s="70" t="s">
        <v>649</v>
      </c>
    </row>
    <row r="481" spans="1:10" ht="18" customHeight="1">
      <c r="A481" s="143" t="s">
        <v>467</v>
      </c>
      <c r="B481" s="145"/>
      <c r="C481" s="144"/>
      <c r="D481" s="72" t="s">
        <v>468</v>
      </c>
      <c r="E481" s="73" t="s">
        <v>7</v>
      </c>
      <c r="F481" s="72" t="s">
        <v>469</v>
      </c>
      <c r="G481" s="74" t="s">
        <v>470</v>
      </c>
      <c r="H481" s="74" t="s">
        <v>471</v>
      </c>
      <c r="I481" s="75" t="s">
        <v>472</v>
      </c>
      <c r="J481" s="76"/>
    </row>
    <row r="482" spans="1:10" ht="18" customHeight="1">
      <c r="A482" s="72" t="s">
        <v>650</v>
      </c>
      <c r="B482" s="141" t="s">
        <v>651</v>
      </c>
      <c r="C482" s="142"/>
      <c r="D482" s="86"/>
      <c r="E482" s="97" t="s">
        <v>489</v>
      </c>
      <c r="F482" s="98">
        <v>1</v>
      </c>
      <c r="G482" s="121"/>
      <c r="H482" s="121"/>
      <c r="I482" s="139"/>
      <c r="J482" s="140"/>
    </row>
    <row r="483" spans="1:10" ht="18" customHeight="1">
      <c r="A483" s="72" t="s">
        <v>652</v>
      </c>
      <c r="B483" s="141" t="s">
        <v>653</v>
      </c>
      <c r="C483" s="142"/>
      <c r="D483" s="86"/>
      <c r="E483" s="97" t="s">
        <v>489</v>
      </c>
      <c r="F483" s="98">
        <v>1</v>
      </c>
      <c r="G483" s="121"/>
      <c r="H483" s="121"/>
      <c r="I483" s="139"/>
      <c r="J483" s="140"/>
    </row>
    <row r="484" spans="1:10" ht="18" customHeight="1">
      <c r="A484" s="72" t="s">
        <v>654</v>
      </c>
      <c r="B484" s="141" t="s">
        <v>884</v>
      </c>
      <c r="C484" s="142"/>
      <c r="D484" s="86"/>
      <c r="E484" s="97" t="s">
        <v>489</v>
      </c>
      <c r="F484" s="98">
        <v>1</v>
      </c>
      <c r="G484" s="121"/>
      <c r="H484" s="121"/>
      <c r="I484" s="139"/>
      <c r="J484" s="140"/>
    </row>
    <row r="485" spans="1:10" ht="18" customHeight="1">
      <c r="A485" s="72" t="s">
        <v>655</v>
      </c>
      <c r="B485" s="141" t="s">
        <v>656</v>
      </c>
      <c r="C485" s="142"/>
      <c r="D485" s="86"/>
      <c r="E485" s="97" t="s">
        <v>8</v>
      </c>
      <c r="F485" s="98">
        <v>1</v>
      </c>
      <c r="G485" s="121"/>
      <c r="H485" s="121"/>
      <c r="I485" s="139"/>
      <c r="J485" s="140"/>
    </row>
    <row r="486" spans="1:10" ht="18" customHeight="1">
      <c r="A486" s="72" t="s">
        <v>608</v>
      </c>
      <c r="B486" s="141" t="s">
        <v>658</v>
      </c>
      <c r="C486" s="142"/>
      <c r="D486" s="86"/>
      <c r="E486" s="97" t="s">
        <v>8</v>
      </c>
      <c r="F486" s="98">
        <v>1</v>
      </c>
      <c r="G486" s="121"/>
      <c r="H486" s="121"/>
      <c r="I486" s="139"/>
      <c r="J486" s="140"/>
    </row>
    <row r="487" spans="1:10" ht="18" customHeight="1">
      <c r="A487" s="86"/>
      <c r="B487" s="86"/>
      <c r="C487" s="87"/>
      <c r="D487" s="87"/>
      <c r="E487" s="88" t="s">
        <v>480</v>
      </c>
      <c r="F487" s="71" t="str">
        <f>J480</f>
        <v>M</v>
      </c>
      <c r="G487" s="89" t="s">
        <v>481</v>
      </c>
      <c r="H487" s="121"/>
      <c r="I487" s="139"/>
      <c r="J487" s="140"/>
    </row>
    <row r="488" spans="1:10" ht="18" customHeight="1">
      <c r="A488" s="57"/>
      <c r="B488" s="57"/>
      <c r="C488" s="57"/>
      <c r="D488" s="57"/>
      <c r="E488" s="99"/>
      <c r="F488" s="99"/>
      <c r="G488" s="100"/>
      <c r="H488" s="59"/>
      <c r="I488" s="57"/>
      <c r="J488" s="57"/>
    </row>
    <row r="489" spans="1:10" ht="18" customHeight="1">
      <c r="A489" s="143" t="s">
        <v>885</v>
      </c>
      <c r="B489" s="144"/>
      <c r="C489" s="65" t="s">
        <v>464</v>
      </c>
      <c r="D489" s="103" t="s">
        <v>317</v>
      </c>
      <c r="E489" s="67"/>
      <c r="F489" s="67"/>
      <c r="G489" s="68"/>
      <c r="H489" s="104"/>
      <c r="I489" s="105" t="s">
        <v>7</v>
      </c>
      <c r="J489" s="70" t="s">
        <v>659</v>
      </c>
    </row>
    <row r="490" spans="1:10" ht="18" customHeight="1">
      <c r="A490" s="143" t="s">
        <v>467</v>
      </c>
      <c r="B490" s="145"/>
      <c r="C490" s="144"/>
      <c r="D490" s="72" t="s">
        <v>468</v>
      </c>
      <c r="E490" s="73" t="s">
        <v>7</v>
      </c>
      <c r="F490" s="72" t="s">
        <v>469</v>
      </c>
      <c r="G490" s="74" t="s">
        <v>470</v>
      </c>
      <c r="H490" s="74" t="s">
        <v>471</v>
      </c>
      <c r="I490" s="75" t="s">
        <v>472</v>
      </c>
      <c r="J490" s="76"/>
    </row>
    <row r="491" spans="1:10" ht="18" customHeight="1">
      <c r="A491" s="72" t="s">
        <v>473</v>
      </c>
      <c r="B491" s="141" t="s">
        <v>660</v>
      </c>
      <c r="C491" s="142" t="s">
        <v>661</v>
      </c>
      <c r="D491" s="86"/>
      <c r="E491" s="97" t="s">
        <v>489</v>
      </c>
      <c r="F491" s="98">
        <v>1</v>
      </c>
      <c r="G491" s="121"/>
      <c r="H491" s="121"/>
      <c r="I491" s="139"/>
      <c r="J491" s="140"/>
    </row>
    <row r="492" spans="1:10" ht="18" customHeight="1">
      <c r="A492" s="72" t="s">
        <v>475</v>
      </c>
      <c r="B492" s="141" t="s">
        <v>662</v>
      </c>
      <c r="C492" s="142" t="s">
        <v>663</v>
      </c>
      <c r="D492" s="86"/>
      <c r="E492" s="97" t="s">
        <v>489</v>
      </c>
      <c r="F492" s="98">
        <v>1</v>
      </c>
      <c r="G492" s="121"/>
      <c r="H492" s="121"/>
      <c r="I492" s="139"/>
      <c r="J492" s="140"/>
    </row>
    <row r="493" spans="1:10" ht="18" customHeight="1">
      <c r="A493" s="72" t="s">
        <v>478</v>
      </c>
      <c r="B493" s="141" t="s">
        <v>664</v>
      </c>
      <c r="C493" s="142" t="s">
        <v>665</v>
      </c>
      <c r="D493" s="86"/>
      <c r="E493" s="97" t="s">
        <v>489</v>
      </c>
      <c r="F493" s="98">
        <v>1</v>
      </c>
      <c r="G493" s="121"/>
      <c r="H493" s="121"/>
      <c r="I493" s="139"/>
      <c r="J493" s="140"/>
    </row>
    <row r="494" spans="1:10" ht="18" customHeight="1">
      <c r="A494" s="72" t="s">
        <v>490</v>
      </c>
      <c r="B494" s="141" t="s">
        <v>666</v>
      </c>
      <c r="C494" s="142" t="s">
        <v>667</v>
      </c>
      <c r="D494" s="86"/>
      <c r="E494" s="97" t="s">
        <v>657</v>
      </c>
      <c r="F494" s="98">
        <v>1</v>
      </c>
      <c r="G494" s="121"/>
      <c r="H494" s="121"/>
      <c r="I494" s="139"/>
      <c r="J494" s="140"/>
    </row>
    <row r="495" spans="1:10" ht="18" customHeight="1">
      <c r="A495" s="72" t="s">
        <v>492</v>
      </c>
      <c r="B495" s="141" t="s">
        <v>668</v>
      </c>
      <c r="C495" s="142" t="s">
        <v>669</v>
      </c>
      <c r="D495" s="86"/>
      <c r="E495" s="97" t="s">
        <v>8</v>
      </c>
      <c r="F495" s="98">
        <v>1</v>
      </c>
      <c r="G495" s="121"/>
      <c r="H495" s="121"/>
      <c r="I495" s="139"/>
      <c r="J495" s="140"/>
    </row>
    <row r="496" spans="1:10" ht="18" customHeight="1">
      <c r="A496" s="86"/>
      <c r="B496" s="86"/>
      <c r="C496" s="87"/>
      <c r="D496" s="87"/>
      <c r="E496" s="88" t="s">
        <v>480</v>
      </c>
      <c r="F496" s="71" t="str">
        <f>J489</f>
        <v>M</v>
      </c>
      <c r="G496" s="89" t="s">
        <v>481</v>
      </c>
      <c r="H496" s="121"/>
      <c r="I496" s="139"/>
      <c r="J496" s="140"/>
    </row>
    <row r="497" spans="1:8" ht="18" customHeight="1">
      <c r="A497" s="93"/>
      <c r="B497" s="93"/>
      <c r="F497" s="94"/>
      <c r="H497" s="95"/>
    </row>
    <row r="498" spans="1:10" ht="18" customHeight="1">
      <c r="A498" s="143" t="s">
        <v>716</v>
      </c>
      <c r="B498" s="144"/>
      <c r="C498" s="65" t="s">
        <v>464</v>
      </c>
      <c r="D498" s="66" t="s">
        <v>886</v>
      </c>
      <c r="E498" s="67"/>
      <c r="F498" s="67"/>
      <c r="G498" s="68"/>
      <c r="H498" s="68"/>
      <c r="I498" s="69" t="s">
        <v>7</v>
      </c>
      <c r="J498" s="70" t="s">
        <v>717</v>
      </c>
    </row>
    <row r="499" spans="1:10" ht="18" customHeight="1">
      <c r="A499" s="143" t="s">
        <v>467</v>
      </c>
      <c r="B499" s="145"/>
      <c r="C499" s="144"/>
      <c r="D499" s="72" t="s">
        <v>468</v>
      </c>
      <c r="E499" s="73" t="s">
        <v>7</v>
      </c>
      <c r="F499" s="72" t="s">
        <v>469</v>
      </c>
      <c r="G499" s="74" t="s">
        <v>470</v>
      </c>
      <c r="H499" s="74" t="s">
        <v>471</v>
      </c>
      <c r="I499" s="75" t="s">
        <v>472</v>
      </c>
      <c r="J499" s="76"/>
    </row>
    <row r="500" spans="1:10" ht="18" customHeight="1">
      <c r="A500" s="72" t="s">
        <v>588</v>
      </c>
      <c r="B500" s="141" t="s">
        <v>887</v>
      </c>
      <c r="C500" s="142"/>
      <c r="D500" s="86"/>
      <c r="E500" s="70" t="s">
        <v>717</v>
      </c>
      <c r="F500" s="107">
        <v>1</v>
      </c>
      <c r="G500" s="131"/>
      <c r="H500" s="121"/>
      <c r="I500" s="148" t="s">
        <v>960</v>
      </c>
      <c r="J500" s="149"/>
    </row>
    <row r="501" spans="1:10" ht="18" customHeight="1">
      <c r="A501" s="72" t="s">
        <v>475</v>
      </c>
      <c r="B501" s="141" t="s">
        <v>718</v>
      </c>
      <c r="C501" s="142"/>
      <c r="D501" s="86"/>
      <c r="E501" s="113" t="s">
        <v>719</v>
      </c>
      <c r="F501" s="107">
        <v>1</v>
      </c>
      <c r="G501" s="131"/>
      <c r="H501" s="121"/>
      <c r="I501" s="139"/>
      <c r="J501" s="140"/>
    </row>
    <row r="502" spans="1:10" ht="18" customHeight="1">
      <c r="A502" s="72" t="s">
        <v>478</v>
      </c>
      <c r="B502" s="141" t="s">
        <v>640</v>
      </c>
      <c r="C502" s="142"/>
      <c r="D502" s="86"/>
      <c r="E502" s="70" t="s">
        <v>720</v>
      </c>
      <c r="F502" s="107">
        <v>1</v>
      </c>
      <c r="G502" s="131"/>
      <c r="H502" s="121"/>
      <c r="I502" s="139"/>
      <c r="J502" s="140"/>
    </row>
    <row r="503" spans="1:10" ht="18" customHeight="1">
      <c r="A503" s="72" t="s">
        <v>490</v>
      </c>
      <c r="B503" s="141" t="s">
        <v>721</v>
      </c>
      <c r="C503" s="142"/>
      <c r="D503" s="86"/>
      <c r="E503" s="97" t="s">
        <v>722</v>
      </c>
      <c r="F503" s="107">
        <v>1</v>
      </c>
      <c r="G503" s="131"/>
      <c r="H503" s="121"/>
      <c r="I503" s="139"/>
      <c r="J503" s="140"/>
    </row>
    <row r="504" spans="1:10" ht="18" customHeight="1">
      <c r="A504" s="86"/>
      <c r="B504" s="86"/>
      <c r="C504" s="87"/>
      <c r="D504" s="87"/>
      <c r="E504" s="88" t="s">
        <v>480</v>
      </c>
      <c r="F504" s="71" t="str">
        <f>J498</f>
        <v>樘</v>
      </c>
      <c r="G504" s="89" t="s">
        <v>481</v>
      </c>
      <c r="H504" s="121"/>
      <c r="I504" s="139"/>
      <c r="J504" s="140"/>
    </row>
    <row r="505" spans="1:10" ht="18" customHeight="1">
      <c r="A505" s="57"/>
      <c r="B505" s="57"/>
      <c r="C505" s="57"/>
      <c r="D505" s="57"/>
      <c r="E505" s="99"/>
      <c r="F505" s="99"/>
      <c r="G505" s="100"/>
      <c r="H505" s="59"/>
      <c r="I505" s="57"/>
      <c r="J505" s="57"/>
    </row>
    <row r="506" spans="1:10" ht="18" customHeight="1">
      <c r="A506" s="143" t="s">
        <v>891</v>
      </c>
      <c r="B506" s="144"/>
      <c r="C506" s="65" t="s">
        <v>464</v>
      </c>
      <c r="D506" s="66" t="s">
        <v>889</v>
      </c>
      <c r="E506" s="67"/>
      <c r="F506" s="67"/>
      <c r="G506" s="68"/>
      <c r="H506" s="68"/>
      <c r="I506" s="69" t="s">
        <v>7</v>
      </c>
      <c r="J506" s="70" t="s">
        <v>717</v>
      </c>
    </row>
    <row r="507" spans="1:10" ht="18" customHeight="1">
      <c r="A507" s="143" t="s">
        <v>467</v>
      </c>
      <c r="B507" s="145"/>
      <c r="C507" s="144"/>
      <c r="D507" s="72" t="s">
        <v>468</v>
      </c>
      <c r="E507" s="73" t="s">
        <v>7</v>
      </c>
      <c r="F507" s="72" t="s">
        <v>469</v>
      </c>
      <c r="G507" s="108" t="s">
        <v>470</v>
      </c>
      <c r="H507" s="74" t="s">
        <v>471</v>
      </c>
      <c r="I507" s="75" t="s">
        <v>472</v>
      </c>
      <c r="J507" s="76"/>
    </row>
    <row r="508" spans="1:10" ht="18" customHeight="1">
      <c r="A508" s="72" t="s">
        <v>598</v>
      </c>
      <c r="B508" s="141" t="s">
        <v>890</v>
      </c>
      <c r="C508" s="142"/>
      <c r="D508" s="86"/>
      <c r="E508" s="70" t="s">
        <v>717</v>
      </c>
      <c r="F508" s="107">
        <v>1</v>
      </c>
      <c r="G508" s="131"/>
      <c r="H508" s="121"/>
      <c r="I508" s="148" t="s">
        <v>959</v>
      </c>
      <c r="J508" s="149"/>
    </row>
    <row r="509" spans="1:10" ht="18" customHeight="1">
      <c r="A509" s="72" t="s">
        <v>475</v>
      </c>
      <c r="B509" s="141" t="s">
        <v>718</v>
      </c>
      <c r="C509" s="142"/>
      <c r="D509" s="86"/>
      <c r="E509" s="113" t="s">
        <v>719</v>
      </c>
      <c r="F509" s="107">
        <v>1</v>
      </c>
      <c r="G509" s="131"/>
      <c r="H509" s="121"/>
      <c r="I509" s="139"/>
      <c r="J509" s="140"/>
    </row>
    <row r="510" spans="1:10" ht="18" customHeight="1">
      <c r="A510" s="72" t="s">
        <v>478</v>
      </c>
      <c r="B510" s="141" t="s">
        <v>648</v>
      </c>
      <c r="C510" s="142"/>
      <c r="D510" s="86"/>
      <c r="E510" s="70" t="s">
        <v>717</v>
      </c>
      <c r="F510" s="107">
        <v>1</v>
      </c>
      <c r="G510" s="131"/>
      <c r="H510" s="121"/>
      <c r="I510" s="139"/>
      <c r="J510" s="140"/>
    </row>
    <row r="511" spans="1:10" ht="18" customHeight="1">
      <c r="A511" s="72" t="s">
        <v>490</v>
      </c>
      <c r="B511" s="141" t="s">
        <v>721</v>
      </c>
      <c r="C511" s="142"/>
      <c r="D511" s="86"/>
      <c r="E511" s="97" t="s">
        <v>628</v>
      </c>
      <c r="F511" s="107">
        <v>1</v>
      </c>
      <c r="G511" s="131"/>
      <c r="H511" s="121"/>
      <c r="I511" s="139"/>
      <c r="J511" s="140"/>
    </row>
    <row r="512" spans="1:10" ht="18" customHeight="1">
      <c r="A512" s="86"/>
      <c r="B512" s="86"/>
      <c r="C512" s="87"/>
      <c r="D512" s="87"/>
      <c r="E512" s="88" t="s">
        <v>480</v>
      </c>
      <c r="F512" s="71" t="str">
        <f>J506</f>
        <v>樘</v>
      </c>
      <c r="G512" s="89" t="s">
        <v>481</v>
      </c>
      <c r="H512" s="121"/>
      <c r="I512" s="139"/>
      <c r="J512" s="140"/>
    </row>
    <row r="513" spans="1:8" ht="18" customHeight="1">
      <c r="A513" s="93"/>
      <c r="B513" s="93"/>
      <c r="F513" s="94"/>
      <c r="H513" s="95"/>
    </row>
    <row r="514" spans="1:10" ht="18" customHeight="1">
      <c r="A514" s="143" t="s">
        <v>894</v>
      </c>
      <c r="B514" s="144"/>
      <c r="C514" s="65" t="s">
        <v>464</v>
      </c>
      <c r="D514" s="66" t="s">
        <v>892</v>
      </c>
      <c r="E514" s="67"/>
      <c r="F514" s="67"/>
      <c r="G514" s="68"/>
      <c r="H514" s="68"/>
      <c r="I514" s="69" t="s">
        <v>7</v>
      </c>
      <c r="J514" s="70" t="s">
        <v>717</v>
      </c>
    </row>
    <row r="515" spans="1:10" ht="18" customHeight="1">
      <c r="A515" s="143" t="s">
        <v>467</v>
      </c>
      <c r="B515" s="145"/>
      <c r="C515" s="144"/>
      <c r="D515" s="72" t="s">
        <v>468</v>
      </c>
      <c r="E515" s="73" t="s">
        <v>7</v>
      </c>
      <c r="F515" s="72" t="s">
        <v>469</v>
      </c>
      <c r="G515" s="74" t="s">
        <v>470</v>
      </c>
      <c r="H515" s="74" t="s">
        <v>471</v>
      </c>
      <c r="I515" s="75" t="s">
        <v>472</v>
      </c>
      <c r="J515" s="76"/>
    </row>
    <row r="516" spans="1:10" ht="18" customHeight="1">
      <c r="A516" s="72" t="s">
        <v>473</v>
      </c>
      <c r="B516" s="141" t="s">
        <v>893</v>
      </c>
      <c r="C516" s="142"/>
      <c r="D516" s="86"/>
      <c r="E516" s="70" t="s">
        <v>717</v>
      </c>
      <c r="F516" s="107">
        <v>1</v>
      </c>
      <c r="G516" s="131"/>
      <c r="H516" s="121"/>
      <c r="I516" s="139"/>
      <c r="J516" s="140"/>
    </row>
    <row r="517" spans="1:10" ht="18" customHeight="1">
      <c r="A517" s="72" t="s">
        <v>475</v>
      </c>
      <c r="B517" s="141" t="s">
        <v>718</v>
      </c>
      <c r="C517" s="142"/>
      <c r="D517" s="86"/>
      <c r="E517" s="113" t="s">
        <v>719</v>
      </c>
      <c r="F517" s="107">
        <v>1</v>
      </c>
      <c r="G517" s="131"/>
      <c r="H517" s="121"/>
      <c r="I517" s="139"/>
      <c r="J517" s="140"/>
    </row>
    <row r="518" spans="1:10" ht="18" customHeight="1">
      <c r="A518" s="72" t="s">
        <v>478</v>
      </c>
      <c r="B518" s="141" t="s">
        <v>640</v>
      </c>
      <c r="C518" s="142"/>
      <c r="D518" s="86"/>
      <c r="E518" s="70" t="s">
        <v>723</v>
      </c>
      <c r="F518" s="107">
        <v>1</v>
      </c>
      <c r="G518" s="131"/>
      <c r="H518" s="121"/>
      <c r="I518" s="139"/>
      <c r="J518" s="140"/>
    </row>
    <row r="519" spans="1:10" ht="18" customHeight="1">
      <c r="A519" s="72" t="s">
        <v>490</v>
      </c>
      <c r="B519" s="141" t="s">
        <v>721</v>
      </c>
      <c r="C519" s="142"/>
      <c r="D519" s="86"/>
      <c r="E519" s="97" t="s">
        <v>466</v>
      </c>
      <c r="F519" s="107">
        <v>1</v>
      </c>
      <c r="G519" s="131"/>
      <c r="H519" s="121"/>
      <c r="I519" s="139"/>
      <c r="J519" s="140"/>
    </row>
    <row r="520" spans="1:10" ht="18" customHeight="1">
      <c r="A520" s="86"/>
      <c r="B520" s="86"/>
      <c r="C520" s="87"/>
      <c r="D520" s="87"/>
      <c r="E520" s="88" t="s">
        <v>480</v>
      </c>
      <c r="F520" s="71" t="str">
        <f>J514</f>
        <v>樘</v>
      </c>
      <c r="G520" s="89" t="s">
        <v>481</v>
      </c>
      <c r="H520" s="121"/>
      <c r="I520" s="139"/>
      <c r="J520" s="140"/>
    </row>
    <row r="521" spans="1:8" ht="18" customHeight="1">
      <c r="A521" s="93"/>
      <c r="B521" s="93"/>
      <c r="F521" s="94"/>
      <c r="H521" s="95"/>
    </row>
    <row r="522" spans="1:10" ht="18" customHeight="1">
      <c r="A522" s="143" t="s">
        <v>895</v>
      </c>
      <c r="B522" s="144"/>
      <c r="C522" s="65" t="s">
        <v>464</v>
      </c>
      <c r="D522" s="66" t="s">
        <v>896</v>
      </c>
      <c r="E522" s="67"/>
      <c r="F522" s="67"/>
      <c r="G522" s="68"/>
      <c r="H522" s="68"/>
      <c r="I522" s="69" t="s">
        <v>7</v>
      </c>
      <c r="J522" s="70" t="s">
        <v>717</v>
      </c>
    </row>
    <row r="523" spans="1:10" ht="18" customHeight="1">
      <c r="A523" s="143" t="s">
        <v>467</v>
      </c>
      <c r="B523" s="145"/>
      <c r="C523" s="144"/>
      <c r="D523" s="72" t="s">
        <v>468</v>
      </c>
      <c r="E523" s="73" t="s">
        <v>7</v>
      </c>
      <c r="F523" s="72" t="s">
        <v>469</v>
      </c>
      <c r="G523" s="74" t="s">
        <v>470</v>
      </c>
      <c r="H523" s="74" t="s">
        <v>471</v>
      </c>
      <c r="I523" s="75" t="s">
        <v>472</v>
      </c>
      <c r="J523" s="76"/>
    </row>
    <row r="524" spans="1:10" ht="18" customHeight="1">
      <c r="A524" s="72" t="s">
        <v>473</v>
      </c>
      <c r="B524" s="141" t="s">
        <v>897</v>
      </c>
      <c r="C524" s="142"/>
      <c r="D524" s="86"/>
      <c r="E524" s="70" t="s">
        <v>717</v>
      </c>
      <c r="F524" s="107">
        <v>1</v>
      </c>
      <c r="G524" s="131"/>
      <c r="H524" s="121"/>
      <c r="I524" s="139"/>
      <c r="J524" s="140"/>
    </row>
    <row r="525" spans="1:10" ht="18" customHeight="1">
      <c r="A525" s="72" t="s">
        <v>475</v>
      </c>
      <c r="B525" s="141" t="s">
        <v>718</v>
      </c>
      <c r="C525" s="142"/>
      <c r="D525" s="86"/>
      <c r="E525" s="113" t="s">
        <v>724</v>
      </c>
      <c r="F525" s="107">
        <v>1</v>
      </c>
      <c r="G525" s="131"/>
      <c r="H525" s="121"/>
      <c r="I525" s="139"/>
      <c r="J525" s="140"/>
    </row>
    <row r="526" spans="1:10" ht="18" customHeight="1">
      <c r="A526" s="72" t="s">
        <v>478</v>
      </c>
      <c r="B526" s="141" t="s">
        <v>640</v>
      </c>
      <c r="C526" s="142"/>
      <c r="D526" s="86"/>
      <c r="E526" s="70" t="s">
        <v>717</v>
      </c>
      <c r="F526" s="107">
        <v>1</v>
      </c>
      <c r="G526" s="131"/>
      <c r="H526" s="121"/>
      <c r="I526" s="139"/>
      <c r="J526" s="140"/>
    </row>
    <row r="527" spans="1:10" ht="18" customHeight="1">
      <c r="A527" s="72" t="s">
        <v>490</v>
      </c>
      <c r="B527" s="141" t="s">
        <v>721</v>
      </c>
      <c r="C527" s="142"/>
      <c r="D527" s="86"/>
      <c r="E527" s="97" t="s">
        <v>466</v>
      </c>
      <c r="F527" s="107">
        <v>1</v>
      </c>
      <c r="G527" s="131"/>
      <c r="H527" s="121"/>
      <c r="I527" s="139"/>
      <c r="J527" s="140"/>
    </row>
    <row r="528" spans="1:10" ht="18" customHeight="1">
      <c r="A528" s="86"/>
      <c r="B528" s="86"/>
      <c r="C528" s="87"/>
      <c r="D528" s="87"/>
      <c r="E528" s="88" t="s">
        <v>480</v>
      </c>
      <c r="F528" s="71" t="str">
        <f>J522</f>
        <v>樘</v>
      </c>
      <c r="G528" s="89" t="s">
        <v>481</v>
      </c>
      <c r="H528" s="121"/>
      <c r="I528" s="139"/>
      <c r="J528" s="140"/>
    </row>
    <row r="529" spans="1:8" ht="18" customHeight="1">
      <c r="A529" s="93"/>
      <c r="B529" s="93"/>
      <c r="F529" s="94"/>
      <c r="H529" s="95"/>
    </row>
    <row r="530" spans="1:10" ht="18" customHeight="1">
      <c r="A530" s="143" t="s">
        <v>898</v>
      </c>
      <c r="B530" s="144"/>
      <c r="C530" s="65" t="s">
        <v>464</v>
      </c>
      <c r="D530" s="66" t="s">
        <v>329</v>
      </c>
      <c r="E530" s="67"/>
      <c r="F530" s="67"/>
      <c r="G530" s="68"/>
      <c r="H530" s="68"/>
      <c r="I530" s="69" t="s">
        <v>7</v>
      </c>
      <c r="J530" s="70" t="s">
        <v>717</v>
      </c>
    </row>
    <row r="531" spans="1:10" ht="18" customHeight="1">
      <c r="A531" s="143" t="s">
        <v>467</v>
      </c>
      <c r="B531" s="145"/>
      <c r="C531" s="144"/>
      <c r="D531" s="72" t="s">
        <v>468</v>
      </c>
      <c r="E531" s="73" t="s">
        <v>7</v>
      </c>
      <c r="F531" s="72" t="s">
        <v>469</v>
      </c>
      <c r="G531" s="74" t="s">
        <v>470</v>
      </c>
      <c r="H531" s="74" t="s">
        <v>471</v>
      </c>
      <c r="I531" s="75" t="s">
        <v>472</v>
      </c>
      <c r="J531" s="76"/>
    </row>
    <row r="532" spans="1:10" ht="18" customHeight="1">
      <c r="A532" s="72" t="s">
        <v>473</v>
      </c>
      <c r="B532" s="141" t="s">
        <v>899</v>
      </c>
      <c r="C532" s="142"/>
      <c r="D532" s="86"/>
      <c r="E532" s="70" t="s">
        <v>717</v>
      </c>
      <c r="F532" s="107">
        <v>1</v>
      </c>
      <c r="G532" s="132"/>
      <c r="H532" s="125"/>
      <c r="I532" s="139"/>
      <c r="J532" s="140"/>
    </row>
    <row r="533" spans="1:10" ht="18" customHeight="1">
      <c r="A533" s="72" t="s">
        <v>475</v>
      </c>
      <c r="B533" s="141" t="s">
        <v>718</v>
      </c>
      <c r="C533" s="142"/>
      <c r="D533" s="86"/>
      <c r="E533" s="113" t="s">
        <v>719</v>
      </c>
      <c r="F533" s="107">
        <v>1</v>
      </c>
      <c r="G533" s="132"/>
      <c r="H533" s="125"/>
      <c r="I533" s="139"/>
      <c r="J533" s="140"/>
    </row>
    <row r="534" spans="1:10" ht="18" customHeight="1">
      <c r="A534" s="72" t="s">
        <v>478</v>
      </c>
      <c r="B534" s="141" t="s">
        <v>632</v>
      </c>
      <c r="C534" s="142"/>
      <c r="D534" s="86"/>
      <c r="E534" s="70" t="s">
        <v>717</v>
      </c>
      <c r="F534" s="107">
        <v>1</v>
      </c>
      <c r="G534" s="132"/>
      <c r="H534" s="125"/>
      <c r="I534" s="139"/>
      <c r="J534" s="140"/>
    </row>
    <row r="535" spans="1:10" ht="18" customHeight="1">
      <c r="A535" s="72" t="s">
        <v>490</v>
      </c>
      <c r="B535" s="141" t="s">
        <v>721</v>
      </c>
      <c r="C535" s="142"/>
      <c r="D535" s="86"/>
      <c r="E535" s="97" t="s">
        <v>466</v>
      </c>
      <c r="F535" s="107">
        <v>1</v>
      </c>
      <c r="G535" s="132"/>
      <c r="H535" s="125"/>
      <c r="I535" s="139"/>
      <c r="J535" s="140"/>
    </row>
    <row r="536" spans="1:10" ht="18" customHeight="1">
      <c r="A536" s="86"/>
      <c r="B536" s="86"/>
      <c r="C536" s="87"/>
      <c r="D536" s="87"/>
      <c r="E536" s="88" t="s">
        <v>480</v>
      </c>
      <c r="F536" s="71" t="str">
        <f>J530</f>
        <v>樘</v>
      </c>
      <c r="G536" s="89" t="s">
        <v>481</v>
      </c>
      <c r="H536" s="121"/>
      <c r="I536" s="139"/>
      <c r="J536" s="140"/>
    </row>
    <row r="537" spans="1:8" ht="18" customHeight="1">
      <c r="A537" s="93"/>
      <c r="B537" s="93"/>
      <c r="F537" s="94"/>
      <c r="H537" s="95"/>
    </row>
    <row r="538" spans="1:10" ht="18" customHeight="1">
      <c r="A538" s="143" t="s">
        <v>900</v>
      </c>
      <c r="B538" s="144"/>
      <c r="C538" s="65" t="s">
        <v>464</v>
      </c>
      <c r="D538" s="66" t="s">
        <v>330</v>
      </c>
      <c r="E538" s="67"/>
      <c r="F538" s="67"/>
      <c r="G538" s="68"/>
      <c r="H538" s="68"/>
      <c r="I538" s="69" t="s">
        <v>7</v>
      </c>
      <c r="J538" s="70" t="s">
        <v>717</v>
      </c>
    </row>
    <row r="539" spans="1:10" ht="18" customHeight="1">
      <c r="A539" s="143" t="s">
        <v>467</v>
      </c>
      <c r="B539" s="145"/>
      <c r="C539" s="144"/>
      <c r="D539" s="72" t="s">
        <v>468</v>
      </c>
      <c r="E539" s="73" t="s">
        <v>7</v>
      </c>
      <c r="F539" s="72" t="s">
        <v>469</v>
      </c>
      <c r="G539" s="74" t="s">
        <v>470</v>
      </c>
      <c r="H539" s="74" t="s">
        <v>471</v>
      </c>
      <c r="I539" s="75" t="s">
        <v>472</v>
      </c>
      <c r="J539" s="76"/>
    </row>
    <row r="540" spans="1:10" ht="18" customHeight="1">
      <c r="A540" s="72" t="s">
        <v>473</v>
      </c>
      <c r="B540" s="141" t="s">
        <v>897</v>
      </c>
      <c r="C540" s="142"/>
      <c r="D540" s="86"/>
      <c r="E540" s="70" t="s">
        <v>717</v>
      </c>
      <c r="F540" s="107">
        <v>1</v>
      </c>
      <c r="G540" s="131"/>
      <c r="H540" s="121"/>
      <c r="I540" s="139"/>
      <c r="J540" s="140"/>
    </row>
    <row r="541" spans="1:10" ht="18" customHeight="1">
      <c r="A541" s="72" t="s">
        <v>475</v>
      </c>
      <c r="B541" s="141" t="s">
        <v>718</v>
      </c>
      <c r="C541" s="142"/>
      <c r="D541" s="86"/>
      <c r="E541" s="113" t="s">
        <v>719</v>
      </c>
      <c r="F541" s="107">
        <v>1</v>
      </c>
      <c r="G541" s="131"/>
      <c r="H541" s="121"/>
      <c r="I541" s="139"/>
      <c r="J541" s="140"/>
    </row>
    <row r="542" spans="1:10" ht="18" customHeight="1">
      <c r="A542" s="72" t="s">
        <v>478</v>
      </c>
      <c r="B542" s="141" t="s">
        <v>632</v>
      </c>
      <c r="C542" s="142"/>
      <c r="D542" s="86"/>
      <c r="E542" s="70" t="s">
        <v>717</v>
      </c>
      <c r="F542" s="107">
        <v>1</v>
      </c>
      <c r="G542" s="131"/>
      <c r="H542" s="121"/>
      <c r="I542" s="139"/>
      <c r="J542" s="140"/>
    </row>
    <row r="543" spans="1:10" ht="18" customHeight="1">
      <c r="A543" s="72" t="s">
        <v>490</v>
      </c>
      <c r="B543" s="141" t="s">
        <v>721</v>
      </c>
      <c r="C543" s="142"/>
      <c r="D543" s="86"/>
      <c r="E543" s="97" t="s">
        <v>466</v>
      </c>
      <c r="F543" s="107">
        <v>1</v>
      </c>
      <c r="G543" s="131"/>
      <c r="H543" s="121"/>
      <c r="I543" s="139"/>
      <c r="J543" s="140"/>
    </row>
    <row r="544" spans="1:10" ht="18" customHeight="1">
      <c r="A544" s="86"/>
      <c r="B544" s="86"/>
      <c r="C544" s="87"/>
      <c r="D544" s="87"/>
      <c r="E544" s="88" t="s">
        <v>480</v>
      </c>
      <c r="F544" s="71" t="str">
        <f>J538</f>
        <v>樘</v>
      </c>
      <c r="G544" s="89" t="s">
        <v>481</v>
      </c>
      <c r="H544" s="121"/>
      <c r="I544" s="139"/>
      <c r="J544" s="140"/>
    </row>
    <row r="545" spans="1:8" ht="18" customHeight="1">
      <c r="A545" s="93"/>
      <c r="B545" s="93"/>
      <c r="F545" s="94"/>
      <c r="H545" s="95"/>
    </row>
    <row r="546" spans="1:10" ht="18" customHeight="1">
      <c r="A546" s="143" t="s">
        <v>901</v>
      </c>
      <c r="B546" s="144"/>
      <c r="C546" s="65" t="s">
        <v>464</v>
      </c>
      <c r="D546" s="66" t="s">
        <v>331</v>
      </c>
      <c r="E546" s="67"/>
      <c r="F546" s="67"/>
      <c r="G546" s="68"/>
      <c r="H546" s="68"/>
      <c r="I546" s="69" t="s">
        <v>7</v>
      </c>
      <c r="J546" s="70" t="s">
        <v>717</v>
      </c>
    </row>
    <row r="547" spans="1:10" ht="18" customHeight="1">
      <c r="A547" s="143" t="s">
        <v>708</v>
      </c>
      <c r="B547" s="145"/>
      <c r="C547" s="144"/>
      <c r="D547" s="72" t="s">
        <v>468</v>
      </c>
      <c r="E547" s="73" t="s">
        <v>7</v>
      </c>
      <c r="F547" s="72" t="s">
        <v>469</v>
      </c>
      <c r="G547" s="108" t="s">
        <v>470</v>
      </c>
      <c r="H547" s="74" t="s">
        <v>471</v>
      </c>
      <c r="I547" s="75" t="s">
        <v>472</v>
      </c>
      <c r="J547" s="76"/>
    </row>
    <row r="548" spans="1:10" ht="18" customHeight="1">
      <c r="A548" s="72" t="s">
        <v>473</v>
      </c>
      <c r="B548" s="141" t="s">
        <v>729</v>
      </c>
      <c r="C548" s="142"/>
      <c r="D548" s="86"/>
      <c r="E548" s="70" t="s">
        <v>717</v>
      </c>
      <c r="F548" s="107">
        <v>1</v>
      </c>
      <c r="G548" s="131"/>
      <c r="H548" s="121"/>
      <c r="I548" s="139" t="s">
        <v>726</v>
      </c>
      <c r="J548" s="140"/>
    </row>
    <row r="549" spans="1:10" ht="18" customHeight="1">
      <c r="A549" s="72" t="s">
        <v>475</v>
      </c>
      <c r="B549" s="141" t="s">
        <v>718</v>
      </c>
      <c r="C549" s="142"/>
      <c r="D549" s="86"/>
      <c r="E549" s="113" t="s">
        <v>724</v>
      </c>
      <c r="F549" s="107">
        <v>1</v>
      </c>
      <c r="G549" s="131"/>
      <c r="H549" s="121"/>
      <c r="I549" s="139"/>
      <c r="J549" s="140"/>
    </row>
    <row r="550" spans="1:10" ht="18" customHeight="1">
      <c r="A550" s="72" t="s">
        <v>478</v>
      </c>
      <c r="B550" s="141" t="s">
        <v>640</v>
      </c>
      <c r="C550" s="142"/>
      <c r="D550" s="86"/>
      <c r="E550" s="70" t="s">
        <v>725</v>
      </c>
      <c r="F550" s="107">
        <v>1</v>
      </c>
      <c r="G550" s="131"/>
      <c r="H550" s="121"/>
      <c r="I550" s="139"/>
      <c r="J550" s="140"/>
    </row>
    <row r="551" spans="1:10" ht="18" customHeight="1">
      <c r="A551" s="72" t="s">
        <v>490</v>
      </c>
      <c r="B551" s="141" t="s">
        <v>730</v>
      </c>
      <c r="C551" s="142"/>
      <c r="D551" s="86"/>
      <c r="E551" s="97" t="s">
        <v>466</v>
      </c>
      <c r="F551" s="107">
        <v>1</v>
      </c>
      <c r="G551" s="131"/>
      <c r="H551" s="121"/>
      <c r="I551" s="139"/>
      <c r="J551" s="140"/>
    </row>
    <row r="552" spans="1:10" ht="18" customHeight="1">
      <c r="A552" s="86"/>
      <c r="B552" s="86"/>
      <c r="C552" s="87"/>
      <c r="D552" s="87"/>
      <c r="E552" s="88" t="s">
        <v>480</v>
      </c>
      <c r="F552" s="71" t="str">
        <f>J546</f>
        <v>樘</v>
      </c>
      <c r="G552" s="89" t="s">
        <v>481</v>
      </c>
      <c r="H552" s="121"/>
      <c r="I552" s="139"/>
      <c r="J552" s="140"/>
    </row>
    <row r="553" spans="1:8" ht="18" customHeight="1">
      <c r="A553" s="93"/>
      <c r="B553" s="93"/>
      <c r="F553" s="94"/>
      <c r="H553" s="95"/>
    </row>
    <row r="554" spans="1:10" ht="18" customHeight="1">
      <c r="A554" s="143" t="s">
        <v>902</v>
      </c>
      <c r="B554" s="144"/>
      <c r="C554" s="65" t="s">
        <v>464</v>
      </c>
      <c r="D554" s="66" t="s">
        <v>903</v>
      </c>
      <c r="E554" s="67"/>
      <c r="F554" s="67"/>
      <c r="G554" s="68"/>
      <c r="H554" s="68"/>
      <c r="I554" s="69" t="s">
        <v>7</v>
      </c>
      <c r="J554" s="70" t="s">
        <v>717</v>
      </c>
    </row>
    <row r="555" spans="1:10" ht="18" customHeight="1">
      <c r="A555" s="143" t="s">
        <v>467</v>
      </c>
      <c r="B555" s="145"/>
      <c r="C555" s="144"/>
      <c r="D555" s="72" t="s">
        <v>468</v>
      </c>
      <c r="E555" s="73" t="s">
        <v>7</v>
      </c>
      <c r="F555" s="72" t="s">
        <v>469</v>
      </c>
      <c r="G555" s="108" t="s">
        <v>470</v>
      </c>
      <c r="H555" s="74" t="s">
        <v>471</v>
      </c>
      <c r="I555" s="75" t="s">
        <v>472</v>
      </c>
      <c r="J555" s="76"/>
    </row>
    <row r="556" spans="1:10" ht="18" customHeight="1">
      <c r="A556" s="72" t="s">
        <v>598</v>
      </c>
      <c r="B556" s="141" t="s">
        <v>887</v>
      </c>
      <c r="C556" s="142"/>
      <c r="D556" s="86"/>
      <c r="E556" s="70" t="s">
        <v>717</v>
      </c>
      <c r="F556" s="107">
        <v>1</v>
      </c>
      <c r="G556" s="132"/>
      <c r="H556" s="125"/>
      <c r="I556" s="139"/>
      <c r="J556" s="140"/>
    </row>
    <row r="557" spans="1:10" ht="18" customHeight="1">
      <c r="A557" s="72" t="s">
        <v>475</v>
      </c>
      <c r="B557" s="141" t="s">
        <v>727</v>
      </c>
      <c r="C557" s="142"/>
      <c r="D557" s="86"/>
      <c r="E557" s="113" t="s">
        <v>719</v>
      </c>
      <c r="F557" s="107">
        <v>1</v>
      </c>
      <c r="G557" s="132"/>
      <c r="H557" s="125"/>
      <c r="I557" s="139"/>
      <c r="J557" s="140"/>
    </row>
    <row r="558" spans="1:10" ht="18" customHeight="1">
      <c r="A558" s="72" t="s">
        <v>478</v>
      </c>
      <c r="B558" s="141" t="s">
        <v>640</v>
      </c>
      <c r="C558" s="142"/>
      <c r="D558" s="86"/>
      <c r="E558" s="70" t="s">
        <v>717</v>
      </c>
      <c r="F558" s="107">
        <v>1</v>
      </c>
      <c r="G558" s="132"/>
      <c r="H558" s="125"/>
      <c r="I558" s="139"/>
      <c r="J558" s="140"/>
    </row>
    <row r="559" spans="1:10" ht="18" customHeight="1">
      <c r="A559" s="72" t="s">
        <v>490</v>
      </c>
      <c r="B559" s="141" t="s">
        <v>721</v>
      </c>
      <c r="C559" s="142"/>
      <c r="D559" s="86"/>
      <c r="E559" s="97" t="s">
        <v>728</v>
      </c>
      <c r="F559" s="107">
        <v>1</v>
      </c>
      <c r="G559" s="132"/>
      <c r="H559" s="125"/>
      <c r="I559" s="139"/>
      <c r="J559" s="140"/>
    </row>
    <row r="560" spans="1:10" ht="18" customHeight="1">
      <c r="A560" s="86"/>
      <c r="B560" s="86"/>
      <c r="C560" s="87"/>
      <c r="D560" s="87"/>
      <c r="E560" s="88" t="s">
        <v>480</v>
      </c>
      <c r="F560" s="71" t="str">
        <f>J554</f>
        <v>樘</v>
      </c>
      <c r="G560" s="89" t="s">
        <v>481</v>
      </c>
      <c r="H560" s="121"/>
      <c r="I560" s="139"/>
      <c r="J560" s="140"/>
    </row>
    <row r="561" spans="1:10" ht="18" customHeight="1">
      <c r="A561" s="57"/>
      <c r="B561" s="57"/>
      <c r="C561" s="57"/>
      <c r="D561" s="57"/>
      <c r="E561" s="99"/>
      <c r="F561" s="99"/>
      <c r="G561" s="100"/>
      <c r="H561" s="59"/>
      <c r="I561" s="57"/>
      <c r="J561" s="57"/>
    </row>
    <row r="562" spans="1:10" ht="18" customHeight="1">
      <c r="A562" s="143" t="s">
        <v>904</v>
      </c>
      <c r="B562" s="144"/>
      <c r="C562" s="65" t="s">
        <v>464</v>
      </c>
      <c r="D562" s="66" t="s">
        <v>332</v>
      </c>
      <c r="E562" s="67"/>
      <c r="F562" s="67"/>
      <c r="G562" s="68"/>
      <c r="H562" s="68"/>
      <c r="I562" s="69" t="s">
        <v>7</v>
      </c>
      <c r="J562" s="70" t="s">
        <v>717</v>
      </c>
    </row>
    <row r="563" spans="1:10" ht="18" customHeight="1">
      <c r="A563" s="143" t="s">
        <v>467</v>
      </c>
      <c r="B563" s="145"/>
      <c r="C563" s="144"/>
      <c r="D563" s="72" t="s">
        <v>468</v>
      </c>
      <c r="E563" s="73" t="s">
        <v>7</v>
      </c>
      <c r="F563" s="72" t="s">
        <v>469</v>
      </c>
      <c r="G563" s="74" t="s">
        <v>470</v>
      </c>
      <c r="H563" s="74" t="s">
        <v>471</v>
      </c>
      <c r="I563" s="75" t="s">
        <v>472</v>
      </c>
      <c r="J563" s="76"/>
    </row>
    <row r="564" spans="1:10" ht="18" customHeight="1">
      <c r="A564" s="72" t="s">
        <v>473</v>
      </c>
      <c r="B564" s="141" t="s">
        <v>905</v>
      </c>
      <c r="C564" s="142"/>
      <c r="D564" s="86"/>
      <c r="E564" s="70" t="s">
        <v>717</v>
      </c>
      <c r="F564" s="107">
        <v>1</v>
      </c>
      <c r="G564" s="131"/>
      <c r="H564" s="121"/>
      <c r="I564" s="139"/>
      <c r="J564" s="140"/>
    </row>
    <row r="565" spans="1:10" ht="18" customHeight="1">
      <c r="A565" s="72" t="s">
        <v>475</v>
      </c>
      <c r="B565" s="141" t="s">
        <v>718</v>
      </c>
      <c r="C565" s="142"/>
      <c r="D565" s="86"/>
      <c r="E565" s="113" t="s">
        <v>719</v>
      </c>
      <c r="F565" s="107">
        <v>1</v>
      </c>
      <c r="G565" s="131"/>
      <c r="H565" s="121"/>
      <c r="I565" s="139"/>
      <c r="J565" s="140"/>
    </row>
    <row r="566" spans="1:10" ht="18" customHeight="1">
      <c r="A566" s="72" t="s">
        <v>478</v>
      </c>
      <c r="B566" s="141" t="s">
        <v>632</v>
      </c>
      <c r="C566" s="142"/>
      <c r="D566" s="86"/>
      <c r="E566" s="70" t="s">
        <v>717</v>
      </c>
      <c r="F566" s="107">
        <v>1</v>
      </c>
      <c r="G566" s="131"/>
      <c r="H566" s="121"/>
      <c r="I566" s="139"/>
      <c r="J566" s="140"/>
    </row>
    <row r="567" spans="1:10" ht="18" customHeight="1">
      <c r="A567" s="72" t="s">
        <v>490</v>
      </c>
      <c r="B567" s="141" t="s">
        <v>721</v>
      </c>
      <c r="C567" s="142"/>
      <c r="D567" s="86"/>
      <c r="E567" s="97" t="s">
        <v>466</v>
      </c>
      <c r="F567" s="107">
        <v>1</v>
      </c>
      <c r="G567" s="131"/>
      <c r="H567" s="121"/>
      <c r="I567" s="139"/>
      <c r="J567" s="140"/>
    </row>
    <row r="568" spans="1:10" ht="18" customHeight="1">
      <c r="A568" s="86"/>
      <c r="B568" s="86"/>
      <c r="C568" s="87"/>
      <c r="D568" s="87"/>
      <c r="E568" s="88" t="s">
        <v>480</v>
      </c>
      <c r="F568" s="71" t="str">
        <f>J562</f>
        <v>樘</v>
      </c>
      <c r="G568" s="89" t="s">
        <v>481</v>
      </c>
      <c r="H568" s="121"/>
      <c r="I568" s="139"/>
      <c r="J568" s="140"/>
    </row>
    <row r="569" spans="1:8" ht="18" customHeight="1">
      <c r="A569" s="93"/>
      <c r="B569" s="93"/>
      <c r="F569" s="94"/>
      <c r="H569" s="95"/>
    </row>
    <row r="570" spans="1:10" ht="18" customHeight="1">
      <c r="A570" s="143" t="s">
        <v>906</v>
      </c>
      <c r="B570" s="144"/>
      <c r="C570" s="65" t="s">
        <v>464</v>
      </c>
      <c r="D570" s="66" t="s">
        <v>907</v>
      </c>
      <c r="E570" s="67"/>
      <c r="F570" s="67"/>
      <c r="G570" s="68"/>
      <c r="H570" s="68"/>
      <c r="I570" s="69" t="s">
        <v>7</v>
      </c>
      <c r="J570" s="70" t="s">
        <v>717</v>
      </c>
    </row>
    <row r="571" spans="1:10" ht="18" customHeight="1">
      <c r="A571" s="143" t="s">
        <v>467</v>
      </c>
      <c r="B571" s="145"/>
      <c r="C571" s="144"/>
      <c r="D571" s="72" t="s">
        <v>468</v>
      </c>
      <c r="E571" s="73" t="s">
        <v>7</v>
      </c>
      <c r="F571" s="72" t="s">
        <v>469</v>
      </c>
      <c r="G571" s="108" t="s">
        <v>470</v>
      </c>
      <c r="H571" s="74" t="s">
        <v>471</v>
      </c>
      <c r="I571" s="75" t="s">
        <v>472</v>
      </c>
      <c r="J571" s="76"/>
    </row>
    <row r="572" spans="1:10" ht="18" customHeight="1">
      <c r="A572" s="72" t="s">
        <v>598</v>
      </c>
      <c r="B572" s="141" t="s">
        <v>897</v>
      </c>
      <c r="C572" s="142"/>
      <c r="D572" s="86"/>
      <c r="E572" s="70" t="s">
        <v>717</v>
      </c>
      <c r="F572" s="107">
        <v>1</v>
      </c>
      <c r="G572" s="131"/>
      <c r="H572" s="121"/>
      <c r="I572" s="139"/>
      <c r="J572" s="140"/>
    </row>
    <row r="573" spans="1:10" ht="18" customHeight="1">
      <c r="A573" s="72" t="s">
        <v>475</v>
      </c>
      <c r="B573" s="141" t="s">
        <v>727</v>
      </c>
      <c r="C573" s="142"/>
      <c r="D573" s="86"/>
      <c r="E573" s="113" t="s">
        <v>719</v>
      </c>
      <c r="F573" s="107">
        <v>1</v>
      </c>
      <c r="G573" s="131"/>
      <c r="H573" s="121"/>
      <c r="I573" s="139"/>
      <c r="J573" s="140"/>
    </row>
    <row r="574" spans="1:10" ht="18" customHeight="1">
      <c r="A574" s="72" t="s">
        <v>478</v>
      </c>
      <c r="B574" s="141" t="s">
        <v>632</v>
      </c>
      <c r="C574" s="142"/>
      <c r="D574" s="86"/>
      <c r="E574" s="70" t="s">
        <v>717</v>
      </c>
      <c r="F574" s="107">
        <v>1</v>
      </c>
      <c r="G574" s="131"/>
      <c r="H574" s="121"/>
      <c r="I574" s="139"/>
      <c r="J574" s="140"/>
    </row>
    <row r="575" spans="1:10" ht="18" customHeight="1">
      <c r="A575" s="72" t="s">
        <v>490</v>
      </c>
      <c r="B575" s="141" t="s">
        <v>721</v>
      </c>
      <c r="C575" s="142"/>
      <c r="D575" s="86"/>
      <c r="E575" s="97" t="s">
        <v>715</v>
      </c>
      <c r="F575" s="107">
        <v>1</v>
      </c>
      <c r="G575" s="131"/>
      <c r="H575" s="121"/>
      <c r="I575" s="139"/>
      <c r="J575" s="140"/>
    </row>
    <row r="576" spans="1:10" ht="18" customHeight="1">
      <c r="A576" s="86"/>
      <c r="B576" s="86"/>
      <c r="C576" s="87"/>
      <c r="D576" s="87"/>
      <c r="E576" s="88" t="s">
        <v>480</v>
      </c>
      <c r="F576" s="71" t="str">
        <f>J570</f>
        <v>樘</v>
      </c>
      <c r="G576" s="89" t="s">
        <v>481</v>
      </c>
      <c r="H576" s="121"/>
      <c r="I576" s="139"/>
      <c r="J576" s="140"/>
    </row>
    <row r="577" spans="1:8" ht="18" customHeight="1">
      <c r="A577" s="93"/>
      <c r="B577" s="93"/>
      <c r="F577" s="94"/>
      <c r="H577" s="95"/>
    </row>
    <row r="578" spans="1:10" ht="18" customHeight="1">
      <c r="A578" s="143" t="s">
        <v>908</v>
      </c>
      <c r="B578" s="144"/>
      <c r="C578" s="65" t="s">
        <v>464</v>
      </c>
      <c r="D578" s="66" t="s">
        <v>909</v>
      </c>
      <c r="E578" s="67"/>
      <c r="F578" s="67"/>
      <c r="G578" s="68"/>
      <c r="H578" s="68"/>
      <c r="I578" s="69" t="s">
        <v>7</v>
      </c>
      <c r="J578" s="70" t="s">
        <v>717</v>
      </c>
    </row>
    <row r="579" spans="1:10" ht="18" customHeight="1">
      <c r="A579" s="143" t="s">
        <v>467</v>
      </c>
      <c r="B579" s="145"/>
      <c r="C579" s="144"/>
      <c r="D579" s="72" t="s">
        <v>468</v>
      </c>
      <c r="E579" s="73" t="s">
        <v>7</v>
      </c>
      <c r="F579" s="72" t="s">
        <v>469</v>
      </c>
      <c r="G579" s="108" t="s">
        <v>470</v>
      </c>
      <c r="H579" s="74" t="s">
        <v>471</v>
      </c>
      <c r="I579" s="75" t="s">
        <v>472</v>
      </c>
      <c r="J579" s="76"/>
    </row>
    <row r="580" spans="1:10" ht="18" customHeight="1">
      <c r="A580" s="72" t="s">
        <v>707</v>
      </c>
      <c r="B580" s="141" t="s">
        <v>910</v>
      </c>
      <c r="C580" s="142"/>
      <c r="D580" s="86"/>
      <c r="E580" s="70" t="s">
        <v>717</v>
      </c>
      <c r="F580" s="107">
        <v>1</v>
      </c>
      <c r="G580" s="131"/>
      <c r="H580" s="121"/>
      <c r="I580" s="139"/>
      <c r="J580" s="140"/>
    </row>
    <row r="581" spans="1:10" ht="18" customHeight="1">
      <c r="A581" s="72" t="s">
        <v>475</v>
      </c>
      <c r="B581" s="141" t="s">
        <v>731</v>
      </c>
      <c r="C581" s="142"/>
      <c r="D581" s="86"/>
      <c r="E581" s="113" t="s">
        <v>719</v>
      </c>
      <c r="F581" s="107">
        <v>1</v>
      </c>
      <c r="G581" s="131"/>
      <c r="H581" s="121"/>
      <c r="I581" s="139"/>
      <c r="J581" s="140"/>
    </row>
    <row r="582" spans="1:10" ht="18" customHeight="1">
      <c r="A582" s="72" t="s">
        <v>478</v>
      </c>
      <c r="B582" s="141" t="s">
        <v>640</v>
      </c>
      <c r="C582" s="142"/>
      <c r="D582" s="86"/>
      <c r="E582" s="70" t="s">
        <v>717</v>
      </c>
      <c r="F582" s="107">
        <v>1</v>
      </c>
      <c r="G582" s="131"/>
      <c r="H582" s="121"/>
      <c r="I582" s="139"/>
      <c r="J582" s="140"/>
    </row>
    <row r="583" spans="1:10" ht="18" customHeight="1">
      <c r="A583" s="72" t="s">
        <v>490</v>
      </c>
      <c r="B583" s="141" t="s">
        <v>721</v>
      </c>
      <c r="C583" s="142"/>
      <c r="D583" s="86"/>
      <c r="E583" s="97" t="s">
        <v>466</v>
      </c>
      <c r="F583" s="107">
        <v>1</v>
      </c>
      <c r="G583" s="131"/>
      <c r="H583" s="121"/>
      <c r="I583" s="139"/>
      <c r="J583" s="140"/>
    </row>
    <row r="584" spans="1:10" ht="18" customHeight="1">
      <c r="A584" s="86"/>
      <c r="B584" s="86"/>
      <c r="C584" s="87"/>
      <c r="D584" s="87"/>
      <c r="E584" s="88" t="s">
        <v>480</v>
      </c>
      <c r="F584" s="71" t="str">
        <f>J578</f>
        <v>樘</v>
      </c>
      <c r="G584" s="89" t="s">
        <v>481</v>
      </c>
      <c r="H584" s="121"/>
      <c r="I584" s="139"/>
      <c r="J584" s="140"/>
    </row>
    <row r="585" spans="1:8" ht="18" customHeight="1">
      <c r="A585" s="93"/>
      <c r="B585" s="93"/>
      <c r="F585" s="94"/>
      <c r="H585" s="95"/>
    </row>
    <row r="586" spans="1:10" ht="18" customHeight="1">
      <c r="A586" s="143" t="s">
        <v>912</v>
      </c>
      <c r="B586" s="144"/>
      <c r="C586" s="65" t="s">
        <v>464</v>
      </c>
      <c r="D586" s="66" t="s">
        <v>333</v>
      </c>
      <c r="E586" s="67"/>
      <c r="F586" s="67"/>
      <c r="G586" s="68"/>
      <c r="H586" s="68"/>
      <c r="I586" s="69" t="s">
        <v>7</v>
      </c>
      <c r="J586" s="70" t="s">
        <v>717</v>
      </c>
    </row>
    <row r="587" spans="1:10" ht="18" customHeight="1">
      <c r="A587" s="143" t="s">
        <v>467</v>
      </c>
      <c r="B587" s="145"/>
      <c r="C587" s="144"/>
      <c r="D587" s="72" t="s">
        <v>468</v>
      </c>
      <c r="E587" s="73" t="s">
        <v>7</v>
      </c>
      <c r="F587" s="72" t="s">
        <v>469</v>
      </c>
      <c r="G587" s="108" t="s">
        <v>470</v>
      </c>
      <c r="H587" s="74" t="s">
        <v>471</v>
      </c>
      <c r="I587" s="75" t="s">
        <v>472</v>
      </c>
      <c r="J587" s="76"/>
    </row>
    <row r="588" spans="1:10" ht="18" customHeight="1">
      <c r="A588" s="72" t="s">
        <v>473</v>
      </c>
      <c r="B588" s="141" t="s">
        <v>915</v>
      </c>
      <c r="C588" s="142"/>
      <c r="D588" s="86"/>
      <c r="E588" s="97" t="s">
        <v>709</v>
      </c>
      <c r="F588" s="123">
        <f>3.6*2.7*10.89</f>
        <v>105.8508</v>
      </c>
      <c r="G588" s="125"/>
      <c r="H588" s="125"/>
      <c r="I588" s="139"/>
      <c r="J588" s="140"/>
    </row>
    <row r="589" spans="1:10" ht="18" customHeight="1">
      <c r="A589" s="72" t="s">
        <v>475</v>
      </c>
      <c r="B589" s="141" t="s">
        <v>735</v>
      </c>
      <c r="C589" s="142"/>
      <c r="D589" s="86"/>
      <c r="E589" s="113" t="s">
        <v>719</v>
      </c>
      <c r="F589" s="107">
        <v>1</v>
      </c>
      <c r="G589" s="132"/>
      <c r="H589" s="125"/>
      <c r="I589" s="139"/>
      <c r="J589" s="140"/>
    </row>
    <row r="590" spans="1:10" ht="18" customHeight="1">
      <c r="A590" s="72" t="s">
        <v>478</v>
      </c>
      <c r="B590" s="141" t="s">
        <v>736</v>
      </c>
      <c r="C590" s="142"/>
      <c r="D590" s="107"/>
      <c r="E590" s="97" t="s">
        <v>709</v>
      </c>
      <c r="F590" s="123">
        <v>105.85</v>
      </c>
      <c r="G590" s="133"/>
      <c r="H590" s="125"/>
      <c r="I590" s="91"/>
      <c r="J590" s="92"/>
    </row>
    <row r="591" spans="1:10" ht="18" customHeight="1">
      <c r="A591" s="72" t="s">
        <v>490</v>
      </c>
      <c r="B591" s="141" t="s">
        <v>640</v>
      </c>
      <c r="C591" s="142"/>
      <c r="D591" s="86"/>
      <c r="E591" s="97" t="s">
        <v>709</v>
      </c>
      <c r="F591" s="123">
        <v>105.85</v>
      </c>
      <c r="G591" s="133"/>
      <c r="H591" s="125"/>
      <c r="I591" s="91"/>
      <c r="J591" s="92"/>
    </row>
    <row r="592" spans="1:10" ht="18" customHeight="1">
      <c r="A592" s="72" t="s">
        <v>492</v>
      </c>
      <c r="B592" s="141" t="s">
        <v>737</v>
      </c>
      <c r="C592" s="142"/>
      <c r="D592" s="86"/>
      <c r="E592" s="97" t="s">
        <v>466</v>
      </c>
      <c r="F592" s="123">
        <v>1</v>
      </c>
      <c r="G592" s="132"/>
      <c r="H592" s="125"/>
      <c r="I592" s="139"/>
      <c r="J592" s="140"/>
    </row>
    <row r="593" spans="1:10" ht="18" customHeight="1">
      <c r="A593" s="86"/>
      <c r="B593" s="86"/>
      <c r="C593" s="87"/>
      <c r="D593" s="87"/>
      <c r="E593" s="88" t="s">
        <v>480</v>
      </c>
      <c r="F593" s="71" t="str">
        <f>J586</f>
        <v>樘</v>
      </c>
      <c r="G593" s="134" t="s">
        <v>481</v>
      </c>
      <c r="H593" s="121"/>
      <c r="I593" s="139"/>
      <c r="J593" s="140"/>
    </row>
    <row r="594" spans="1:8" ht="18" customHeight="1">
      <c r="A594" s="93"/>
      <c r="B594" s="93"/>
      <c r="D594" s="67"/>
      <c r="F594" s="94"/>
      <c r="H594" s="95"/>
    </row>
    <row r="595" spans="1:10" ht="18" customHeight="1">
      <c r="A595" s="143" t="s">
        <v>913</v>
      </c>
      <c r="B595" s="144"/>
      <c r="C595" s="65" t="s">
        <v>464</v>
      </c>
      <c r="D595" s="66" t="s">
        <v>334</v>
      </c>
      <c r="E595" s="67"/>
      <c r="F595" s="67"/>
      <c r="G595" s="68"/>
      <c r="H595" s="68"/>
      <c r="I595" s="69" t="s">
        <v>7</v>
      </c>
      <c r="J595" s="70" t="s">
        <v>717</v>
      </c>
    </row>
    <row r="596" spans="1:10" ht="18" customHeight="1">
      <c r="A596" s="143" t="s">
        <v>467</v>
      </c>
      <c r="B596" s="145"/>
      <c r="C596" s="144"/>
      <c r="D596" s="72" t="s">
        <v>468</v>
      </c>
      <c r="E596" s="73" t="s">
        <v>7</v>
      </c>
      <c r="F596" s="72" t="s">
        <v>469</v>
      </c>
      <c r="G596" s="108" t="s">
        <v>470</v>
      </c>
      <c r="H596" s="74" t="s">
        <v>471</v>
      </c>
      <c r="I596" s="75" t="s">
        <v>472</v>
      </c>
      <c r="J596" s="76"/>
    </row>
    <row r="597" spans="1:10" ht="18" customHeight="1">
      <c r="A597" s="72" t="s">
        <v>473</v>
      </c>
      <c r="B597" s="141" t="s">
        <v>915</v>
      </c>
      <c r="C597" s="142"/>
      <c r="D597" s="86"/>
      <c r="E597" s="97" t="s">
        <v>709</v>
      </c>
      <c r="F597" s="123">
        <f>3.8*3.4*10.89</f>
        <v>140.6988</v>
      </c>
      <c r="G597" s="121"/>
      <c r="H597" s="121"/>
      <c r="I597" s="139"/>
      <c r="J597" s="140"/>
    </row>
    <row r="598" spans="1:10" ht="18" customHeight="1">
      <c r="A598" s="72" t="s">
        <v>475</v>
      </c>
      <c r="B598" s="141" t="s">
        <v>914</v>
      </c>
      <c r="C598" s="142"/>
      <c r="D598" s="86"/>
      <c r="E598" s="113" t="s">
        <v>719</v>
      </c>
      <c r="F598" s="123">
        <v>1</v>
      </c>
      <c r="G598" s="131"/>
      <c r="H598" s="121"/>
      <c r="I598" s="139"/>
      <c r="J598" s="140"/>
    </row>
    <row r="599" spans="1:10" ht="18" customHeight="1">
      <c r="A599" s="72" t="s">
        <v>478</v>
      </c>
      <c r="B599" s="141" t="s">
        <v>733</v>
      </c>
      <c r="C599" s="142"/>
      <c r="D599" s="107"/>
      <c r="E599" s="97" t="s">
        <v>709</v>
      </c>
      <c r="F599" s="123">
        <v>140.7</v>
      </c>
      <c r="G599" s="128"/>
      <c r="H599" s="121"/>
      <c r="I599" s="91"/>
      <c r="J599" s="92"/>
    </row>
    <row r="600" spans="1:10" ht="18" customHeight="1">
      <c r="A600" s="72" t="s">
        <v>490</v>
      </c>
      <c r="B600" s="141" t="s">
        <v>632</v>
      </c>
      <c r="C600" s="142"/>
      <c r="D600" s="86"/>
      <c r="E600" s="97" t="s">
        <v>709</v>
      </c>
      <c r="F600" s="123">
        <v>140.7</v>
      </c>
      <c r="G600" s="128"/>
      <c r="H600" s="121"/>
      <c r="I600" s="91"/>
      <c r="J600" s="92"/>
    </row>
    <row r="601" spans="1:10" ht="18" customHeight="1">
      <c r="A601" s="72" t="s">
        <v>492</v>
      </c>
      <c r="B601" s="141" t="s">
        <v>734</v>
      </c>
      <c r="C601" s="142"/>
      <c r="D601" s="86"/>
      <c r="E601" s="97" t="s">
        <v>466</v>
      </c>
      <c r="F601" s="123">
        <v>1</v>
      </c>
      <c r="G601" s="131"/>
      <c r="H601" s="121"/>
      <c r="I601" s="139"/>
      <c r="J601" s="140"/>
    </row>
    <row r="602" spans="1:10" ht="18" customHeight="1">
      <c r="A602" s="86"/>
      <c r="B602" s="86"/>
      <c r="C602" s="87"/>
      <c r="D602" s="87"/>
      <c r="E602" s="88" t="s">
        <v>480</v>
      </c>
      <c r="F602" s="71" t="str">
        <f>J595</f>
        <v>樘</v>
      </c>
      <c r="G602" s="89" t="s">
        <v>481</v>
      </c>
      <c r="H602" s="121"/>
      <c r="I602" s="139"/>
      <c r="J602" s="140"/>
    </row>
    <row r="603" spans="1:8" ht="18" customHeight="1">
      <c r="A603" s="93"/>
      <c r="B603" s="93"/>
      <c r="D603" s="67"/>
      <c r="F603" s="94"/>
      <c r="H603" s="95"/>
    </row>
    <row r="604" spans="1:10" ht="18" customHeight="1">
      <c r="A604" s="143" t="s">
        <v>911</v>
      </c>
      <c r="B604" s="144"/>
      <c r="C604" s="65" t="s">
        <v>464</v>
      </c>
      <c r="D604" s="66" t="s">
        <v>335</v>
      </c>
      <c r="E604" s="67"/>
      <c r="F604" s="67"/>
      <c r="G604" s="68"/>
      <c r="H604" s="68"/>
      <c r="I604" s="69" t="s">
        <v>7</v>
      </c>
      <c r="J604" s="70" t="s">
        <v>717</v>
      </c>
    </row>
    <row r="605" spans="1:10" ht="18" customHeight="1">
      <c r="A605" s="143" t="s">
        <v>467</v>
      </c>
      <c r="B605" s="145"/>
      <c r="C605" s="144"/>
      <c r="D605" s="72" t="s">
        <v>468</v>
      </c>
      <c r="E605" s="73" t="s">
        <v>7</v>
      </c>
      <c r="F605" s="72" t="s">
        <v>469</v>
      </c>
      <c r="G605" s="108" t="s">
        <v>470</v>
      </c>
      <c r="H605" s="74" t="s">
        <v>471</v>
      </c>
      <c r="I605" s="75" t="s">
        <v>472</v>
      </c>
      <c r="J605" s="76"/>
    </row>
    <row r="606" spans="1:10" ht="18" customHeight="1">
      <c r="A606" s="72" t="s">
        <v>473</v>
      </c>
      <c r="B606" s="141" t="s">
        <v>738</v>
      </c>
      <c r="C606" s="142"/>
      <c r="D606" s="86"/>
      <c r="E606" s="97" t="s">
        <v>486</v>
      </c>
      <c r="F606" s="107">
        <f>4.5*3.75</f>
        <v>16.875</v>
      </c>
      <c r="G606" s="121"/>
      <c r="H606" s="136"/>
      <c r="I606" s="75"/>
      <c r="J606" s="76"/>
    </row>
    <row r="607" spans="1:10" ht="18" customHeight="1">
      <c r="A607" s="72" t="s">
        <v>475</v>
      </c>
      <c r="B607" s="141" t="s">
        <v>739</v>
      </c>
      <c r="C607" s="142"/>
      <c r="D607" s="86"/>
      <c r="E607" s="113" t="s">
        <v>740</v>
      </c>
      <c r="F607" s="107">
        <v>1</v>
      </c>
      <c r="G607" s="121"/>
      <c r="H607" s="136"/>
      <c r="I607" s="75"/>
      <c r="J607" s="76"/>
    </row>
    <row r="608" spans="1:10" ht="18" customHeight="1">
      <c r="A608" s="72" t="s">
        <v>478</v>
      </c>
      <c r="B608" s="141" t="s">
        <v>741</v>
      </c>
      <c r="C608" s="142"/>
      <c r="D608" s="86"/>
      <c r="E608" s="113" t="s">
        <v>740</v>
      </c>
      <c r="F608" s="107">
        <v>1</v>
      </c>
      <c r="G608" s="121"/>
      <c r="H608" s="136"/>
      <c r="I608" s="75"/>
      <c r="J608" s="76"/>
    </row>
    <row r="609" spans="1:10" ht="18" customHeight="1">
      <c r="A609" s="72" t="s">
        <v>490</v>
      </c>
      <c r="B609" s="141" t="s">
        <v>742</v>
      </c>
      <c r="C609" s="142"/>
      <c r="D609" s="86"/>
      <c r="E609" s="113" t="s">
        <v>740</v>
      </c>
      <c r="F609" s="107">
        <v>1</v>
      </c>
      <c r="G609" s="127"/>
      <c r="H609" s="136"/>
      <c r="I609" s="75"/>
      <c r="J609" s="76"/>
    </row>
    <row r="610" spans="1:10" ht="18" customHeight="1">
      <c r="A610" s="72" t="s">
        <v>492</v>
      </c>
      <c r="B610" s="141" t="s">
        <v>743</v>
      </c>
      <c r="C610" s="142"/>
      <c r="D610" s="107"/>
      <c r="E610" s="97" t="s">
        <v>562</v>
      </c>
      <c r="F610" s="107">
        <v>4.5</v>
      </c>
      <c r="G610" s="128"/>
      <c r="H610" s="136"/>
      <c r="I610" s="75"/>
      <c r="J610" s="76"/>
    </row>
    <row r="611" spans="1:10" ht="18" customHeight="1">
      <c r="A611" s="72" t="s">
        <v>619</v>
      </c>
      <c r="B611" s="141" t="s">
        <v>744</v>
      </c>
      <c r="C611" s="142"/>
      <c r="D611" s="86"/>
      <c r="E611" s="97" t="s">
        <v>562</v>
      </c>
      <c r="F611" s="107">
        <f>3.75*2</f>
        <v>7.5</v>
      </c>
      <c r="G611" s="128"/>
      <c r="H611" s="136"/>
      <c r="I611" s="139"/>
      <c r="J611" s="140"/>
    </row>
    <row r="612" spans="1:10" ht="18" customHeight="1">
      <c r="A612" s="72" t="s">
        <v>622</v>
      </c>
      <c r="B612" s="141" t="s">
        <v>745</v>
      </c>
      <c r="C612" s="142"/>
      <c r="D612" s="86"/>
      <c r="E612" s="97" t="s">
        <v>562</v>
      </c>
      <c r="F612" s="107">
        <v>4.5</v>
      </c>
      <c r="G612" s="128"/>
      <c r="H612" s="136"/>
      <c r="I612" s="139"/>
      <c r="J612" s="140"/>
    </row>
    <row r="613" spans="1:10" ht="18" customHeight="1">
      <c r="A613" s="72" t="s">
        <v>623</v>
      </c>
      <c r="B613" s="141" t="s">
        <v>746</v>
      </c>
      <c r="C613" s="142"/>
      <c r="D613" s="107"/>
      <c r="E613" s="113" t="s">
        <v>719</v>
      </c>
      <c r="F613" s="107">
        <v>1</v>
      </c>
      <c r="G613" s="128"/>
      <c r="H613" s="136"/>
      <c r="I613" s="139"/>
      <c r="J613" s="140"/>
    </row>
    <row r="614" spans="1:10" ht="18" customHeight="1">
      <c r="A614" s="72" t="s">
        <v>747</v>
      </c>
      <c r="B614" s="141" t="s">
        <v>748</v>
      </c>
      <c r="C614" s="142"/>
      <c r="D614" s="86"/>
      <c r="E614" s="113" t="s">
        <v>719</v>
      </c>
      <c r="F614" s="107">
        <v>1</v>
      </c>
      <c r="G614" s="128"/>
      <c r="H614" s="136"/>
      <c r="I614" s="139"/>
      <c r="J614" s="140"/>
    </row>
    <row r="615" spans="1:10" ht="18" customHeight="1">
      <c r="A615" s="72" t="s">
        <v>749</v>
      </c>
      <c r="B615" s="141" t="s">
        <v>750</v>
      </c>
      <c r="C615" s="142"/>
      <c r="D615" s="86"/>
      <c r="E615" s="113" t="s">
        <v>719</v>
      </c>
      <c r="F615" s="107">
        <v>1</v>
      </c>
      <c r="G615" s="128"/>
      <c r="H615" s="136"/>
      <c r="I615" s="139"/>
      <c r="J615" s="140"/>
    </row>
    <row r="616" spans="1:10" ht="18" customHeight="1">
      <c r="A616" s="86"/>
      <c r="B616" s="86"/>
      <c r="C616" s="87"/>
      <c r="D616" s="87"/>
      <c r="E616" s="88" t="s">
        <v>480</v>
      </c>
      <c r="F616" s="71" t="str">
        <f>J604</f>
        <v>樘</v>
      </c>
      <c r="G616" s="89" t="s">
        <v>481</v>
      </c>
      <c r="H616" s="121"/>
      <c r="I616" s="139"/>
      <c r="J616" s="140"/>
    </row>
    <row r="617" spans="1:8" ht="18" customHeight="1">
      <c r="A617" s="93"/>
      <c r="B617" s="93"/>
      <c r="D617" s="67"/>
      <c r="F617" s="94"/>
      <c r="H617" s="95"/>
    </row>
    <row r="618" spans="1:10" ht="18" customHeight="1">
      <c r="A618" s="143" t="s">
        <v>916</v>
      </c>
      <c r="B618" s="144"/>
      <c r="C618" s="65" t="s">
        <v>464</v>
      </c>
      <c r="D618" s="66" t="s">
        <v>336</v>
      </c>
      <c r="E618" s="67"/>
      <c r="F618" s="67"/>
      <c r="G618" s="68"/>
      <c r="H618" s="68"/>
      <c r="I618" s="69" t="s">
        <v>7</v>
      </c>
      <c r="J618" s="70" t="s">
        <v>717</v>
      </c>
    </row>
    <row r="619" spans="1:10" ht="18" customHeight="1">
      <c r="A619" s="143" t="s">
        <v>467</v>
      </c>
      <c r="B619" s="145"/>
      <c r="C619" s="144"/>
      <c r="D619" s="72" t="s">
        <v>468</v>
      </c>
      <c r="E619" s="73" t="s">
        <v>7</v>
      </c>
      <c r="F619" s="72" t="s">
        <v>469</v>
      </c>
      <c r="G619" s="108" t="s">
        <v>470</v>
      </c>
      <c r="H619" s="74" t="s">
        <v>471</v>
      </c>
      <c r="I619" s="75" t="s">
        <v>472</v>
      </c>
      <c r="J619" s="76"/>
    </row>
    <row r="620" spans="1:10" ht="18" customHeight="1">
      <c r="A620" s="72" t="s">
        <v>473</v>
      </c>
      <c r="B620" s="141" t="s">
        <v>917</v>
      </c>
      <c r="C620" s="142"/>
      <c r="D620" s="86"/>
      <c r="E620" s="97" t="s">
        <v>486</v>
      </c>
      <c r="F620" s="107">
        <f>5.2*3.15</f>
        <v>16.38</v>
      </c>
      <c r="G620" s="125"/>
      <c r="H620" s="135"/>
      <c r="I620" s="75"/>
      <c r="J620" s="76"/>
    </row>
    <row r="621" spans="1:10" ht="18" customHeight="1">
      <c r="A621" s="72" t="s">
        <v>475</v>
      </c>
      <c r="B621" s="141" t="s">
        <v>739</v>
      </c>
      <c r="C621" s="142"/>
      <c r="D621" s="86"/>
      <c r="E621" s="113" t="s">
        <v>740</v>
      </c>
      <c r="F621" s="107">
        <v>1</v>
      </c>
      <c r="G621" s="125"/>
      <c r="H621" s="135"/>
      <c r="I621" s="75"/>
      <c r="J621" s="76"/>
    </row>
    <row r="622" spans="1:10" ht="18" customHeight="1">
      <c r="A622" s="72" t="s">
        <v>478</v>
      </c>
      <c r="B622" s="141" t="s">
        <v>741</v>
      </c>
      <c r="C622" s="142"/>
      <c r="D622" s="86"/>
      <c r="E622" s="113" t="s">
        <v>740</v>
      </c>
      <c r="F622" s="107">
        <v>1</v>
      </c>
      <c r="G622" s="125"/>
      <c r="H622" s="135"/>
      <c r="I622" s="75"/>
      <c r="J622" s="76"/>
    </row>
    <row r="623" spans="1:10" ht="18" customHeight="1">
      <c r="A623" s="72" t="s">
        <v>490</v>
      </c>
      <c r="B623" s="141" t="s">
        <v>742</v>
      </c>
      <c r="C623" s="142"/>
      <c r="D623" s="86"/>
      <c r="E623" s="113" t="s">
        <v>740</v>
      </c>
      <c r="F623" s="107">
        <v>1</v>
      </c>
      <c r="G623" s="126"/>
      <c r="H623" s="135"/>
      <c r="I623" s="75"/>
      <c r="J623" s="76"/>
    </row>
    <row r="624" spans="1:10" ht="18" customHeight="1">
      <c r="A624" s="72" t="s">
        <v>492</v>
      </c>
      <c r="B624" s="141" t="s">
        <v>743</v>
      </c>
      <c r="C624" s="142"/>
      <c r="D624" s="107"/>
      <c r="E624" s="97" t="s">
        <v>550</v>
      </c>
      <c r="F624" s="107">
        <v>5.2</v>
      </c>
      <c r="G624" s="133"/>
      <c r="H624" s="135"/>
      <c r="I624" s="75"/>
      <c r="J624" s="76"/>
    </row>
    <row r="625" spans="1:10" ht="18" customHeight="1">
      <c r="A625" s="72" t="s">
        <v>619</v>
      </c>
      <c r="B625" s="141" t="s">
        <v>744</v>
      </c>
      <c r="C625" s="142"/>
      <c r="D625" s="86"/>
      <c r="E625" s="97" t="s">
        <v>550</v>
      </c>
      <c r="F625" s="107">
        <f>3.15*2</f>
        <v>6.3</v>
      </c>
      <c r="G625" s="133"/>
      <c r="H625" s="135"/>
      <c r="I625" s="139"/>
      <c r="J625" s="140"/>
    </row>
    <row r="626" spans="1:10" ht="18" customHeight="1">
      <c r="A626" s="72" t="s">
        <v>622</v>
      </c>
      <c r="B626" s="141" t="s">
        <v>745</v>
      </c>
      <c r="C626" s="142"/>
      <c r="D626" s="86"/>
      <c r="E626" s="97" t="s">
        <v>550</v>
      </c>
      <c r="F626" s="107">
        <v>5.2</v>
      </c>
      <c r="G626" s="133"/>
      <c r="H626" s="135"/>
      <c r="I626" s="139"/>
      <c r="J626" s="140"/>
    </row>
    <row r="627" spans="1:10" ht="18" customHeight="1">
      <c r="A627" s="72" t="s">
        <v>623</v>
      </c>
      <c r="B627" s="141" t="s">
        <v>746</v>
      </c>
      <c r="C627" s="142"/>
      <c r="D627" s="107"/>
      <c r="E627" s="113" t="s">
        <v>719</v>
      </c>
      <c r="F627" s="107">
        <v>1</v>
      </c>
      <c r="G627" s="133"/>
      <c r="H627" s="135"/>
      <c r="I627" s="139"/>
      <c r="J627" s="140"/>
    </row>
    <row r="628" spans="1:10" ht="18" customHeight="1">
      <c r="A628" s="72" t="s">
        <v>747</v>
      </c>
      <c r="B628" s="141" t="s">
        <v>748</v>
      </c>
      <c r="C628" s="142"/>
      <c r="D628" s="86"/>
      <c r="E628" s="113" t="s">
        <v>719</v>
      </c>
      <c r="F628" s="107">
        <v>1</v>
      </c>
      <c r="G628" s="133"/>
      <c r="H628" s="135"/>
      <c r="I628" s="139"/>
      <c r="J628" s="140"/>
    </row>
    <row r="629" spans="1:10" ht="18" customHeight="1">
      <c r="A629" s="72" t="s">
        <v>749</v>
      </c>
      <c r="B629" s="141" t="s">
        <v>750</v>
      </c>
      <c r="C629" s="142"/>
      <c r="D629" s="86"/>
      <c r="E629" s="113" t="s">
        <v>719</v>
      </c>
      <c r="F629" s="107">
        <v>1</v>
      </c>
      <c r="G629" s="133"/>
      <c r="H629" s="135"/>
      <c r="I629" s="139"/>
      <c r="J629" s="140"/>
    </row>
    <row r="630" spans="1:10" ht="18" customHeight="1">
      <c r="A630" s="86"/>
      <c r="B630" s="86"/>
      <c r="C630" s="87"/>
      <c r="D630" s="87"/>
      <c r="E630" s="88" t="s">
        <v>480</v>
      </c>
      <c r="F630" s="71" t="str">
        <f>J618</f>
        <v>樘</v>
      </c>
      <c r="G630" s="89" t="s">
        <v>481</v>
      </c>
      <c r="H630" s="121"/>
      <c r="I630" s="139"/>
      <c r="J630" s="140"/>
    </row>
    <row r="631" spans="1:8" ht="18" customHeight="1">
      <c r="A631" s="93"/>
      <c r="B631" s="93"/>
      <c r="D631" s="67"/>
      <c r="F631" s="94"/>
      <c r="H631" s="95"/>
    </row>
    <row r="632" spans="1:10" ht="18" customHeight="1">
      <c r="A632" s="143" t="s">
        <v>918</v>
      </c>
      <c r="B632" s="144"/>
      <c r="C632" s="65" t="s">
        <v>464</v>
      </c>
      <c r="D632" s="66" t="s">
        <v>919</v>
      </c>
      <c r="E632" s="67"/>
      <c r="F632" s="67"/>
      <c r="G632" s="68"/>
      <c r="H632" s="68"/>
      <c r="I632" s="69" t="s">
        <v>7</v>
      </c>
      <c r="J632" s="70" t="s">
        <v>717</v>
      </c>
    </row>
    <row r="633" spans="1:10" ht="18" customHeight="1">
      <c r="A633" s="143" t="s">
        <v>467</v>
      </c>
      <c r="B633" s="145"/>
      <c r="C633" s="144"/>
      <c r="D633" s="72" t="s">
        <v>468</v>
      </c>
      <c r="E633" s="73" t="s">
        <v>7</v>
      </c>
      <c r="F633" s="72" t="s">
        <v>469</v>
      </c>
      <c r="G633" s="108" t="s">
        <v>470</v>
      </c>
      <c r="H633" s="74" t="s">
        <v>471</v>
      </c>
      <c r="I633" s="75" t="s">
        <v>472</v>
      </c>
      <c r="J633" s="76"/>
    </row>
    <row r="634" spans="1:10" ht="18" customHeight="1">
      <c r="A634" s="72" t="s">
        <v>473</v>
      </c>
      <c r="B634" s="141" t="s">
        <v>920</v>
      </c>
      <c r="C634" s="142"/>
      <c r="D634" s="86"/>
      <c r="E634" s="97" t="s">
        <v>486</v>
      </c>
      <c r="F634" s="107">
        <f>7.2*3.75</f>
        <v>27</v>
      </c>
      <c r="G634" s="121"/>
      <c r="H634" s="136"/>
      <c r="I634" s="75"/>
      <c r="J634" s="76"/>
    </row>
    <row r="635" spans="1:10" ht="18" customHeight="1">
      <c r="A635" s="72" t="s">
        <v>475</v>
      </c>
      <c r="B635" s="141" t="s">
        <v>739</v>
      </c>
      <c r="C635" s="142"/>
      <c r="D635" s="86"/>
      <c r="E635" s="113" t="s">
        <v>740</v>
      </c>
      <c r="F635" s="107">
        <v>1</v>
      </c>
      <c r="G635" s="121"/>
      <c r="H635" s="136"/>
      <c r="I635" s="75"/>
      <c r="J635" s="76"/>
    </row>
    <row r="636" spans="1:10" ht="18" customHeight="1">
      <c r="A636" s="72" t="s">
        <v>478</v>
      </c>
      <c r="B636" s="141" t="s">
        <v>741</v>
      </c>
      <c r="C636" s="142"/>
      <c r="D636" s="86"/>
      <c r="E636" s="113" t="s">
        <v>740</v>
      </c>
      <c r="F636" s="107">
        <v>1</v>
      </c>
      <c r="G636" s="121"/>
      <c r="H636" s="136"/>
      <c r="I636" s="75"/>
      <c r="J636" s="76"/>
    </row>
    <row r="637" spans="1:10" ht="18" customHeight="1">
      <c r="A637" s="72" t="s">
        <v>490</v>
      </c>
      <c r="B637" s="141" t="s">
        <v>742</v>
      </c>
      <c r="C637" s="142"/>
      <c r="D637" s="86"/>
      <c r="E637" s="113" t="s">
        <v>740</v>
      </c>
      <c r="F637" s="107">
        <v>1</v>
      </c>
      <c r="G637" s="127"/>
      <c r="H637" s="136"/>
      <c r="I637" s="75"/>
      <c r="J637" s="76"/>
    </row>
    <row r="638" spans="1:10" ht="18" customHeight="1">
      <c r="A638" s="72" t="s">
        <v>492</v>
      </c>
      <c r="B638" s="141" t="s">
        <v>743</v>
      </c>
      <c r="C638" s="142"/>
      <c r="D638" s="107"/>
      <c r="E638" s="97" t="s">
        <v>550</v>
      </c>
      <c r="F638" s="107">
        <v>7.2</v>
      </c>
      <c r="G638" s="128"/>
      <c r="H638" s="136"/>
      <c r="I638" s="75"/>
      <c r="J638" s="76"/>
    </row>
    <row r="639" spans="1:10" ht="18" customHeight="1">
      <c r="A639" s="72" t="s">
        <v>619</v>
      </c>
      <c r="B639" s="141" t="s">
        <v>744</v>
      </c>
      <c r="C639" s="142"/>
      <c r="D639" s="86"/>
      <c r="E639" s="97" t="s">
        <v>550</v>
      </c>
      <c r="F639" s="107">
        <f>3.75*2</f>
        <v>7.5</v>
      </c>
      <c r="G639" s="128"/>
      <c r="H639" s="136"/>
      <c r="I639" s="139"/>
      <c r="J639" s="140"/>
    </row>
    <row r="640" spans="1:10" ht="18" customHeight="1">
      <c r="A640" s="72" t="s">
        <v>622</v>
      </c>
      <c r="B640" s="141" t="s">
        <v>745</v>
      </c>
      <c r="C640" s="142"/>
      <c r="D640" s="86"/>
      <c r="E640" s="97" t="s">
        <v>550</v>
      </c>
      <c r="F640" s="107">
        <v>7.2</v>
      </c>
      <c r="G640" s="128"/>
      <c r="H640" s="136"/>
      <c r="I640" s="139"/>
      <c r="J640" s="140"/>
    </row>
    <row r="641" spans="1:10" ht="18" customHeight="1">
      <c r="A641" s="72" t="s">
        <v>623</v>
      </c>
      <c r="B641" s="141" t="s">
        <v>746</v>
      </c>
      <c r="C641" s="142"/>
      <c r="D641" s="107"/>
      <c r="E641" s="113" t="s">
        <v>719</v>
      </c>
      <c r="F641" s="107">
        <v>1</v>
      </c>
      <c r="G641" s="128"/>
      <c r="H641" s="136"/>
      <c r="I641" s="139"/>
      <c r="J641" s="140"/>
    </row>
    <row r="642" spans="1:10" ht="18" customHeight="1">
      <c r="A642" s="72" t="s">
        <v>747</v>
      </c>
      <c r="B642" s="141" t="s">
        <v>748</v>
      </c>
      <c r="C642" s="142"/>
      <c r="D642" s="86"/>
      <c r="E642" s="113" t="s">
        <v>719</v>
      </c>
      <c r="F642" s="107">
        <v>1</v>
      </c>
      <c r="G642" s="128"/>
      <c r="H642" s="136"/>
      <c r="I642" s="139"/>
      <c r="J642" s="140"/>
    </row>
    <row r="643" spans="1:10" ht="18" customHeight="1">
      <c r="A643" s="72" t="s">
        <v>749</v>
      </c>
      <c r="B643" s="141" t="s">
        <v>750</v>
      </c>
      <c r="C643" s="142"/>
      <c r="D643" s="86"/>
      <c r="E643" s="113" t="s">
        <v>719</v>
      </c>
      <c r="F643" s="107">
        <v>1</v>
      </c>
      <c r="G643" s="128"/>
      <c r="H643" s="136"/>
      <c r="I643" s="139"/>
      <c r="J643" s="140"/>
    </row>
    <row r="644" spans="1:10" ht="18" customHeight="1">
      <c r="A644" s="86"/>
      <c r="B644" s="86"/>
      <c r="C644" s="87"/>
      <c r="D644" s="87"/>
      <c r="E644" s="88" t="s">
        <v>480</v>
      </c>
      <c r="F644" s="71" t="str">
        <f>J632</f>
        <v>樘</v>
      </c>
      <c r="G644" s="89" t="s">
        <v>481</v>
      </c>
      <c r="H644" s="121"/>
      <c r="I644" s="139"/>
      <c r="J644" s="140"/>
    </row>
    <row r="645" spans="1:8" ht="18" customHeight="1">
      <c r="A645" s="93"/>
      <c r="B645" s="93"/>
      <c r="D645" s="67"/>
      <c r="F645" s="94"/>
      <c r="H645" s="95"/>
    </row>
    <row r="646" spans="1:10" ht="18" customHeight="1">
      <c r="A646" s="143" t="s">
        <v>921</v>
      </c>
      <c r="B646" s="144"/>
      <c r="C646" s="65" t="s">
        <v>464</v>
      </c>
      <c r="D646" s="66" t="s">
        <v>922</v>
      </c>
      <c r="E646" s="67"/>
      <c r="F646" s="67"/>
      <c r="G646" s="68"/>
      <c r="H646" s="68"/>
      <c r="I646" s="69" t="s">
        <v>7</v>
      </c>
      <c r="J646" s="70" t="s">
        <v>717</v>
      </c>
    </row>
    <row r="647" spans="1:10" ht="18" customHeight="1">
      <c r="A647" s="143" t="s">
        <v>467</v>
      </c>
      <c r="B647" s="145"/>
      <c r="C647" s="144"/>
      <c r="D647" s="72" t="s">
        <v>468</v>
      </c>
      <c r="E647" s="73" t="s">
        <v>7</v>
      </c>
      <c r="F647" s="72" t="s">
        <v>469</v>
      </c>
      <c r="G647" s="108" t="s">
        <v>470</v>
      </c>
      <c r="H647" s="74" t="s">
        <v>471</v>
      </c>
      <c r="I647" s="75" t="s">
        <v>472</v>
      </c>
      <c r="J647" s="76"/>
    </row>
    <row r="648" spans="1:10" ht="18" customHeight="1">
      <c r="A648" s="72" t="s">
        <v>473</v>
      </c>
      <c r="B648" s="141" t="s">
        <v>923</v>
      </c>
      <c r="C648" s="142"/>
      <c r="D648" s="86"/>
      <c r="E648" s="97" t="s">
        <v>486</v>
      </c>
      <c r="F648" s="123">
        <f>1.8*3.65</f>
        <v>6.57</v>
      </c>
      <c r="G648" s="125"/>
      <c r="H648" s="135"/>
      <c r="I648" s="75"/>
      <c r="J648" s="76"/>
    </row>
    <row r="649" spans="1:10" ht="18" customHeight="1">
      <c r="A649" s="72" t="s">
        <v>475</v>
      </c>
      <c r="B649" s="141" t="s">
        <v>739</v>
      </c>
      <c r="C649" s="142"/>
      <c r="D649" s="86"/>
      <c r="E649" s="113" t="s">
        <v>740</v>
      </c>
      <c r="F649" s="107">
        <v>1</v>
      </c>
      <c r="G649" s="125"/>
      <c r="H649" s="135"/>
      <c r="I649" s="75"/>
      <c r="J649" s="76"/>
    </row>
    <row r="650" spans="1:10" ht="18" customHeight="1">
      <c r="A650" s="72" t="s">
        <v>478</v>
      </c>
      <c r="B650" s="141" t="s">
        <v>741</v>
      </c>
      <c r="C650" s="142"/>
      <c r="D650" s="86"/>
      <c r="E650" s="113" t="s">
        <v>740</v>
      </c>
      <c r="F650" s="107">
        <v>1</v>
      </c>
      <c r="G650" s="125"/>
      <c r="H650" s="135"/>
      <c r="I650" s="75"/>
      <c r="J650" s="76"/>
    </row>
    <row r="651" spans="1:10" ht="18" customHeight="1">
      <c r="A651" s="72" t="s">
        <v>490</v>
      </c>
      <c r="B651" s="141" t="s">
        <v>742</v>
      </c>
      <c r="C651" s="142"/>
      <c r="D651" s="86"/>
      <c r="E651" s="113" t="s">
        <v>740</v>
      </c>
      <c r="F651" s="107">
        <v>1</v>
      </c>
      <c r="G651" s="126"/>
      <c r="H651" s="135"/>
      <c r="I651" s="75"/>
      <c r="J651" s="76"/>
    </row>
    <row r="652" spans="1:10" ht="18" customHeight="1">
      <c r="A652" s="72" t="s">
        <v>492</v>
      </c>
      <c r="B652" s="141" t="s">
        <v>743</v>
      </c>
      <c r="C652" s="142"/>
      <c r="D652" s="107"/>
      <c r="E652" s="97" t="s">
        <v>550</v>
      </c>
      <c r="F652" s="107">
        <v>1.8</v>
      </c>
      <c r="G652" s="133"/>
      <c r="H652" s="135"/>
      <c r="I652" s="75"/>
      <c r="J652" s="76"/>
    </row>
    <row r="653" spans="1:10" ht="18" customHeight="1">
      <c r="A653" s="72" t="s">
        <v>619</v>
      </c>
      <c r="B653" s="141" t="s">
        <v>744</v>
      </c>
      <c r="C653" s="142"/>
      <c r="D653" s="86"/>
      <c r="E653" s="97" t="s">
        <v>550</v>
      </c>
      <c r="F653" s="107">
        <f>3.65*2</f>
        <v>7.3</v>
      </c>
      <c r="G653" s="133"/>
      <c r="H653" s="135"/>
      <c r="I653" s="139"/>
      <c r="J653" s="140"/>
    </row>
    <row r="654" spans="1:10" ht="18" customHeight="1">
      <c r="A654" s="72" t="s">
        <v>622</v>
      </c>
      <c r="B654" s="141" t="s">
        <v>745</v>
      </c>
      <c r="C654" s="142"/>
      <c r="D654" s="86"/>
      <c r="E654" s="97" t="s">
        <v>550</v>
      </c>
      <c r="F654" s="107">
        <v>1.8</v>
      </c>
      <c r="G654" s="133"/>
      <c r="H654" s="135"/>
      <c r="I654" s="139"/>
      <c r="J654" s="140"/>
    </row>
    <row r="655" spans="1:10" ht="18" customHeight="1">
      <c r="A655" s="72" t="s">
        <v>623</v>
      </c>
      <c r="B655" s="141" t="s">
        <v>746</v>
      </c>
      <c r="C655" s="142"/>
      <c r="D655" s="107"/>
      <c r="E655" s="113" t="s">
        <v>719</v>
      </c>
      <c r="F655" s="107">
        <v>1</v>
      </c>
      <c r="G655" s="133"/>
      <c r="H655" s="135"/>
      <c r="I655" s="139"/>
      <c r="J655" s="140"/>
    </row>
    <row r="656" spans="1:10" ht="18" customHeight="1">
      <c r="A656" s="72" t="s">
        <v>747</v>
      </c>
      <c r="B656" s="141" t="s">
        <v>748</v>
      </c>
      <c r="C656" s="142"/>
      <c r="D656" s="86"/>
      <c r="E656" s="113" t="s">
        <v>719</v>
      </c>
      <c r="F656" s="107">
        <v>1</v>
      </c>
      <c r="G656" s="133"/>
      <c r="H656" s="135"/>
      <c r="I656" s="139"/>
      <c r="J656" s="140"/>
    </row>
    <row r="657" spans="1:10" ht="18" customHeight="1">
      <c r="A657" s="72" t="s">
        <v>749</v>
      </c>
      <c r="B657" s="141" t="s">
        <v>750</v>
      </c>
      <c r="C657" s="142"/>
      <c r="D657" s="86"/>
      <c r="E657" s="113" t="s">
        <v>719</v>
      </c>
      <c r="F657" s="107">
        <v>1</v>
      </c>
      <c r="G657" s="133"/>
      <c r="H657" s="135"/>
      <c r="I657" s="139"/>
      <c r="J657" s="140"/>
    </row>
    <row r="658" spans="1:10" ht="18" customHeight="1">
      <c r="A658" s="86"/>
      <c r="B658" s="86"/>
      <c r="C658" s="87"/>
      <c r="D658" s="87"/>
      <c r="E658" s="88" t="s">
        <v>480</v>
      </c>
      <c r="F658" s="71" t="str">
        <f>J646</f>
        <v>樘</v>
      </c>
      <c r="G658" s="89" t="s">
        <v>481</v>
      </c>
      <c r="H658" s="121">
        <f>SUM(H648:H657)</f>
        <v>0</v>
      </c>
      <c r="I658" s="139"/>
      <c r="J658" s="140"/>
    </row>
    <row r="659" spans="1:8" ht="18" customHeight="1">
      <c r="A659" s="93"/>
      <c r="B659" s="93"/>
      <c r="D659" s="67"/>
      <c r="F659" s="94"/>
      <c r="H659" s="95"/>
    </row>
    <row r="660" spans="1:10" ht="18" customHeight="1">
      <c r="A660" s="143" t="s">
        <v>924</v>
      </c>
      <c r="B660" s="144"/>
      <c r="C660" s="65" t="s">
        <v>464</v>
      </c>
      <c r="D660" s="66" t="s">
        <v>337</v>
      </c>
      <c r="E660" s="67"/>
      <c r="F660" s="67"/>
      <c r="G660" s="68"/>
      <c r="H660" s="68"/>
      <c r="I660" s="69" t="s">
        <v>7</v>
      </c>
      <c r="J660" s="70" t="s">
        <v>717</v>
      </c>
    </row>
    <row r="661" spans="1:10" ht="18" customHeight="1">
      <c r="A661" s="143" t="s">
        <v>467</v>
      </c>
      <c r="B661" s="145"/>
      <c r="C661" s="144"/>
      <c r="D661" s="72" t="s">
        <v>468</v>
      </c>
      <c r="E661" s="73" t="s">
        <v>7</v>
      </c>
      <c r="F661" s="72" t="s">
        <v>469</v>
      </c>
      <c r="G661" s="108" t="s">
        <v>470</v>
      </c>
      <c r="H661" s="74" t="s">
        <v>471</v>
      </c>
      <c r="I661" s="75" t="s">
        <v>472</v>
      </c>
      <c r="J661" s="76"/>
    </row>
    <row r="662" spans="1:10" ht="18" customHeight="1">
      <c r="A662" s="72" t="s">
        <v>473</v>
      </c>
      <c r="B662" s="141" t="s">
        <v>923</v>
      </c>
      <c r="C662" s="142"/>
      <c r="D662" s="86"/>
      <c r="E662" s="97" t="s">
        <v>486</v>
      </c>
      <c r="F662" s="123">
        <f>4.35*3.5</f>
        <v>15.224999999999998</v>
      </c>
      <c r="G662" s="121"/>
      <c r="H662" s="136"/>
      <c r="I662" s="75"/>
      <c r="J662" s="76"/>
    </row>
    <row r="663" spans="1:10" ht="18" customHeight="1">
      <c r="A663" s="72" t="s">
        <v>475</v>
      </c>
      <c r="B663" s="141" t="s">
        <v>739</v>
      </c>
      <c r="C663" s="142"/>
      <c r="D663" s="86"/>
      <c r="E663" s="113" t="s">
        <v>740</v>
      </c>
      <c r="F663" s="107">
        <v>1</v>
      </c>
      <c r="G663" s="121"/>
      <c r="H663" s="136"/>
      <c r="I663" s="75"/>
      <c r="J663" s="76"/>
    </row>
    <row r="664" spans="1:10" ht="18" customHeight="1">
      <c r="A664" s="72" t="s">
        <v>478</v>
      </c>
      <c r="B664" s="141" t="s">
        <v>741</v>
      </c>
      <c r="C664" s="142"/>
      <c r="D664" s="86"/>
      <c r="E664" s="113" t="s">
        <v>740</v>
      </c>
      <c r="F664" s="107">
        <v>1</v>
      </c>
      <c r="G664" s="121"/>
      <c r="H664" s="136"/>
      <c r="I664" s="75"/>
      <c r="J664" s="76"/>
    </row>
    <row r="665" spans="1:10" ht="18" customHeight="1">
      <c r="A665" s="72" t="s">
        <v>490</v>
      </c>
      <c r="B665" s="141" t="s">
        <v>742</v>
      </c>
      <c r="C665" s="142"/>
      <c r="D665" s="86"/>
      <c r="E665" s="113" t="s">
        <v>740</v>
      </c>
      <c r="F665" s="107">
        <v>1</v>
      </c>
      <c r="G665" s="127"/>
      <c r="H665" s="136"/>
      <c r="I665" s="75"/>
      <c r="J665" s="76"/>
    </row>
    <row r="666" spans="1:10" ht="18" customHeight="1">
      <c r="A666" s="72" t="s">
        <v>492</v>
      </c>
      <c r="B666" s="141" t="s">
        <v>743</v>
      </c>
      <c r="C666" s="142"/>
      <c r="D666" s="107"/>
      <c r="E666" s="97" t="s">
        <v>550</v>
      </c>
      <c r="F666" s="107">
        <v>4.35</v>
      </c>
      <c r="G666" s="128"/>
      <c r="H666" s="136"/>
      <c r="I666" s="75"/>
      <c r="J666" s="76"/>
    </row>
    <row r="667" spans="1:10" ht="18" customHeight="1">
      <c r="A667" s="72" t="s">
        <v>619</v>
      </c>
      <c r="B667" s="141" t="s">
        <v>744</v>
      </c>
      <c r="C667" s="142"/>
      <c r="D667" s="86"/>
      <c r="E667" s="97" t="s">
        <v>550</v>
      </c>
      <c r="F667" s="107">
        <v>7</v>
      </c>
      <c r="G667" s="128"/>
      <c r="H667" s="136"/>
      <c r="I667" s="139"/>
      <c r="J667" s="140"/>
    </row>
    <row r="668" spans="1:10" ht="18" customHeight="1">
      <c r="A668" s="72" t="s">
        <v>622</v>
      </c>
      <c r="B668" s="141" t="s">
        <v>745</v>
      </c>
      <c r="C668" s="142"/>
      <c r="D668" s="86"/>
      <c r="E668" s="97" t="s">
        <v>550</v>
      </c>
      <c r="F668" s="107">
        <v>4.35</v>
      </c>
      <c r="G668" s="128"/>
      <c r="H668" s="136"/>
      <c r="I668" s="139"/>
      <c r="J668" s="140"/>
    </row>
    <row r="669" spans="1:10" ht="18" customHeight="1">
      <c r="A669" s="72" t="s">
        <v>623</v>
      </c>
      <c r="B669" s="141" t="s">
        <v>746</v>
      </c>
      <c r="C669" s="142"/>
      <c r="D669" s="107"/>
      <c r="E669" s="113" t="s">
        <v>719</v>
      </c>
      <c r="F669" s="107">
        <v>1</v>
      </c>
      <c r="G669" s="128"/>
      <c r="H669" s="136"/>
      <c r="I669" s="139"/>
      <c r="J669" s="140"/>
    </row>
    <row r="670" spans="1:10" ht="18" customHeight="1">
      <c r="A670" s="72" t="s">
        <v>747</v>
      </c>
      <c r="B670" s="141" t="s">
        <v>748</v>
      </c>
      <c r="C670" s="142"/>
      <c r="D670" s="86"/>
      <c r="E670" s="113" t="s">
        <v>719</v>
      </c>
      <c r="F670" s="107">
        <v>1</v>
      </c>
      <c r="G670" s="128"/>
      <c r="H670" s="136"/>
      <c r="I670" s="139"/>
      <c r="J670" s="140"/>
    </row>
    <row r="671" spans="1:10" ht="18" customHeight="1">
      <c r="A671" s="72" t="s">
        <v>749</v>
      </c>
      <c r="B671" s="141" t="s">
        <v>750</v>
      </c>
      <c r="C671" s="142"/>
      <c r="D671" s="86"/>
      <c r="E671" s="113" t="s">
        <v>719</v>
      </c>
      <c r="F671" s="107">
        <v>1</v>
      </c>
      <c r="G671" s="128"/>
      <c r="H671" s="136"/>
      <c r="I671" s="139"/>
      <c r="J671" s="140"/>
    </row>
    <row r="672" spans="1:10" ht="18" customHeight="1">
      <c r="A672" s="86"/>
      <c r="B672" s="86"/>
      <c r="C672" s="87"/>
      <c r="D672" s="87"/>
      <c r="E672" s="88" t="s">
        <v>480</v>
      </c>
      <c r="F672" s="71" t="str">
        <f>J660</f>
        <v>樘</v>
      </c>
      <c r="G672" s="89" t="s">
        <v>481</v>
      </c>
      <c r="H672" s="121">
        <f>SUM(H662:H671)</f>
        <v>0</v>
      </c>
      <c r="I672" s="139"/>
      <c r="J672" s="140"/>
    </row>
    <row r="673" spans="1:8" ht="18" customHeight="1">
      <c r="A673" s="93"/>
      <c r="B673" s="93"/>
      <c r="D673" s="67"/>
      <c r="F673" s="94"/>
      <c r="H673" s="95"/>
    </row>
    <row r="674" spans="1:10" ht="18" customHeight="1">
      <c r="A674" s="143" t="s">
        <v>925</v>
      </c>
      <c r="B674" s="144"/>
      <c r="C674" s="65" t="s">
        <v>464</v>
      </c>
      <c r="D674" s="66" t="s">
        <v>926</v>
      </c>
      <c r="E674" s="67"/>
      <c r="F674" s="67"/>
      <c r="G674" s="68"/>
      <c r="H674" s="68"/>
      <c r="I674" s="69" t="s">
        <v>7</v>
      </c>
      <c r="J674" s="70" t="s">
        <v>717</v>
      </c>
    </row>
    <row r="675" spans="1:10" ht="18" customHeight="1">
      <c r="A675" s="143" t="s">
        <v>467</v>
      </c>
      <c r="B675" s="145"/>
      <c r="C675" s="144"/>
      <c r="D675" s="72" t="s">
        <v>468</v>
      </c>
      <c r="E675" s="73" t="s">
        <v>7</v>
      </c>
      <c r="F675" s="72" t="s">
        <v>469</v>
      </c>
      <c r="G675" s="108" t="s">
        <v>470</v>
      </c>
      <c r="H675" s="74" t="s">
        <v>471</v>
      </c>
      <c r="I675" s="75" t="s">
        <v>472</v>
      </c>
      <c r="J675" s="76"/>
    </row>
    <row r="676" spans="1:10" ht="18" customHeight="1">
      <c r="A676" s="72" t="s">
        <v>473</v>
      </c>
      <c r="B676" s="141" t="s">
        <v>927</v>
      </c>
      <c r="C676" s="142"/>
      <c r="D676" s="86"/>
      <c r="E676" s="97" t="s">
        <v>709</v>
      </c>
      <c r="F676" s="123">
        <f>2.65*0.7*10.89+2.65*2.5*10.89</f>
        <v>92.34720000000002</v>
      </c>
      <c r="G676" s="121"/>
      <c r="H676" s="121"/>
      <c r="I676" s="139"/>
      <c r="J676" s="140"/>
    </row>
    <row r="677" spans="1:10" ht="18" customHeight="1">
      <c r="A677" s="72" t="s">
        <v>475</v>
      </c>
      <c r="B677" s="141" t="s">
        <v>735</v>
      </c>
      <c r="C677" s="142"/>
      <c r="D677" s="86"/>
      <c r="E677" s="113" t="s">
        <v>719</v>
      </c>
      <c r="F677" s="123">
        <v>1</v>
      </c>
      <c r="G677" s="131"/>
      <c r="H677" s="121"/>
      <c r="I677" s="139"/>
      <c r="J677" s="140"/>
    </row>
    <row r="678" spans="1:10" ht="18" customHeight="1">
      <c r="A678" s="72" t="s">
        <v>478</v>
      </c>
      <c r="B678" s="141" t="s">
        <v>736</v>
      </c>
      <c r="C678" s="142"/>
      <c r="D678" s="107"/>
      <c r="E678" s="97" t="s">
        <v>709</v>
      </c>
      <c r="F678" s="123">
        <v>92.35</v>
      </c>
      <c r="G678" s="128"/>
      <c r="H678" s="121"/>
      <c r="I678" s="91"/>
      <c r="J678" s="92"/>
    </row>
    <row r="679" spans="1:10" ht="18" customHeight="1">
      <c r="A679" s="72" t="s">
        <v>490</v>
      </c>
      <c r="B679" s="141" t="s">
        <v>640</v>
      </c>
      <c r="C679" s="142"/>
      <c r="D679" s="86"/>
      <c r="E679" s="97" t="s">
        <v>709</v>
      </c>
      <c r="F679" s="123">
        <v>92.35</v>
      </c>
      <c r="G679" s="128"/>
      <c r="H679" s="121"/>
      <c r="I679" s="91"/>
      <c r="J679" s="92"/>
    </row>
    <row r="680" spans="1:10" ht="18" customHeight="1">
      <c r="A680" s="72" t="s">
        <v>492</v>
      </c>
      <c r="B680" s="141" t="s">
        <v>737</v>
      </c>
      <c r="C680" s="142"/>
      <c r="D680" s="86"/>
      <c r="E680" s="97" t="s">
        <v>466</v>
      </c>
      <c r="F680" s="123">
        <v>1</v>
      </c>
      <c r="G680" s="131"/>
      <c r="H680" s="121"/>
      <c r="I680" s="139"/>
      <c r="J680" s="140"/>
    </row>
    <row r="681" spans="1:10" ht="18" customHeight="1">
      <c r="A681" s="86"/>
      <c r="B681" s="86"/>
      <c r="C681" s="87"/>
      <c r="D681" s="87"/>
      <c r="E681" s="88" t="s">
        <v>480</v>
      </c>
      <c r="F681" s="71" t="str">
        <f>J674</f>
        <v>樘</v>
      </c>
      <c r="G681" s="89" t="s">
        <v>481</v>
      </c>
      <c r="H681" s="121">
        <f>SUM(H676:H680)</f>
        <v>0</v>
      </c>
      <c r="I681" s="139"/>
      <c r="J681" s="140"/>
    </row>
    <row r="682" spans="1:8" ht="18" customHeight="1">
      <c r="A682" s="93"/>
      <c r="B682" s="93"/>
      <c r="D682" s="67"/>
      <c r="F682" s="94"/>
      <c r="H682" s="95"/>
    </row>
    <row r="683" spans="1:10" ht="18" customHeight="1">
      <c r="A683" s="143" t="s">
        <v>928</v>
      </c>
      <c r="B683" s="144"/>
      <c r="C683" s="65" t="s">
        <v>464</v>
      </c>
      <c r="D683" s="66" t="s">
        <v>338</v>
      </c>
      <c r="E683" s="67"/>
      <c r="F683" s="67"/>
      <c r="G683" s="68"/>
      <c r="H683" s="68"/>
      <c r="I683" s="69" t="s">
        <v>7</v>
      </c>
      <c r="J683" s="70" t="s">
        <v>717</v>
      </c>
    </row>
    <row r="684" spans="1:10" ht="18" customHeight="1">
      <c r="A684" s="143" t="s">
        <v>467</v>
      </c>
      <c r="B684" s="145"/>
      <c r="C684" s="144"/>
      <c r="D684" s="72" t="s">
        <v>468</v>
      </c>
      <c r="E684" s="73" t="s">
        <v>7</v>
      </c>
      <c r="F684" s="72" t="s">
        <v>469</v>
      </c>
      <c r="G684" s="108" t="s">
        <v>470</v>
      </c>
      <c r="H684" s="74" t="s">
        <v>471</v>
      </c>
      <c r="I684" s="75" t="s">
        <v>472</v>
      </c>
      <c r="J684" s="76"/>
    </row>
    <row r="685" spans="1:10" ht="18" customHeight="1">
      <c r="A685" s="72" t="s">
        <v>473</v>
      </c>
      <c r="B685" s="141" t="s">
        <v>927</v>
      </c>
      <c r="C685" s="142"/>
      <c r="D685" s="86"/>
      <c r="E685" s="97" t="s">
        <v>717</v>
      </c>
      <c r="F685" s="107">
        <v>1</v>
      </c>
      <c r="G685" s="125"/>
      <c r="H685" s="125"/>
      <c r="I685" s="139"/>
      <c r="J685" s="140"/>
    </row>
    <row r="686" spans="1:10" ht="18" customHeight="1">
      <c r="A686" s="72" t="s">
        <v>475</v>
      </c>
      <c r="B686" s="141" t="s">
        <v>732</v>
      </c>
      <c r="C686" s="142"/>
      <c r="D686" s="86"/>
      <c r="E686" s="113" t="s">
        <v>719</v>
      </c>
      <c r="F686" s="107">
        <v>1</v>
      </c>
      <c r="G686" s="132"/>
      <c r="H686" s="125"/>
      <c r="I686" s="139"/>
      <c r="J686" s="140"/>
    </row>
    <row r="687" spans="1:10" ht="18" customHeight="1">
      <c r="A687" s="72" t="s">
        <v>478</v>
      </c>
      <c r="B687" s="141" t="s">
        <v>733</v>
      </c>
      <c r="C687" s="142"/>
      <c r="D687" s="107"/>
      <c r="E687" s="97" t="s">
        <v>709</v>
      </c>
      <c r="F687" s="107">
        <v>41.82</v>
      </c>
      <c r="G687" s="133"/>
      <c r="H687" s="125"/>
      <c r="I687" s="91"/>
      <c r="J687" s="92"/>
    </row>
    <row r="688" spans="1:10" ht="18" customHeight="1">
      <c r="A688" s="72" t="s">
        <v>490</v>
      </c>
      <c r="B688" s="141" t="s">
        <v>632</v>
      </c>
      <c r="C688" s="142"/>
      <c r="D688" s="86"/>
      <c r="E688" s="97" t="s">
        <v>709</v>
      </c>
      <c r="F688" s="107">
        <v>41.82</v>
      </c>
      <c r="G688" s="133"/>
      <c r="H688" s="125"/>
      <c r="I688" s="91"/>
      <c r="J688" s="92"/>
    </row>
    <row r="689" spans="1:10" ht="18" customHeight="1">
      <c r="A689" s="72" t="s">
        <v>492</v>
      </c>
      <c r="B689" s="141" t="s">
        <v>734</v>
      </c>
      <c r="C689" s="142"/>
      <c r="D689" s="86"/>
      <c r="E689" s="97" t="s">
        <v>466</v>
      </c>
      <c r="F689" s="107">
        <v>1</v>
      </c>
      <c r="G689" s="132"/>
      <c r="H689" s="125"/>
      <c r="I689" s="139"/>
      <c r="J689" s="140"/>
    </row>
    <row r="690" spans="1:10" ht="18" customHeight="1">
      <c r="A690" s="86"/>
      <c r="B690" s="86"/>
      <c r="C690" s="87"/>
      <c r="D690" s="87"/>
      <c r="E690" s="88" t="s">
        <v>480</v>
      </c>
      <c r="F690" s="71" t="str">
        <f>J683</f>
        <v>樘</v>
      </c>
      <c r="G690" s="89" t="s">
        <v>481</v>
      </c>
      <c r="H690" s="121">
        <f>SUM(H685:H689)</f>
        <v>0</v>
      </c>
      <c r="I690" s="139"/>
      <c r="J690" s="140"/>
    </row>
    <row r="691" spans="1:8" ht="18" customHeight="1">
      <c r="A691" s="93"/>
      <c r="B691" s="93"/>
      <c r="D691" s="67"/>
      <c r="F691" s="94"/>
      <c r="H691" s="95"/>
    </row>
    <row r="692" spans="1:10" ht="18" customHeight="1">
      <c r="A692" s="143" t="s">
        <v>929</v>
      </c>
      <c r="B692" s="144"/>
      <c r="C692" s="65" t="s">
        <v>464</v>
      </c>
      <c r="D692" s="66" t="s">
        <v>339</v>
      </c>
      <c r="E692" s="67"/>
      <c r="F692" s="67"/>
      <c r="G692" s="68"/>
      <c r="H692" s="68"/>
      <c r="I692" s="69" t="s">
        <v>7</v>
      </c>
      <c r="J692" s="70" t="s">
        <v>717</v>
      </c>
    </row>
    <row r="693" spans="1:10" ht="18" customHeight="1">
      <c r="A693" s="143" t="s">
        <v>467</v>
      </c>
      <c r="B693" s="145"/>
      <c r="C693" s="144"/>
      <c r="D693" s="72" t="s">
        <v>468</v>
      </c>
      <c r="E693" s="73" t="s">
        <v>7</v>
      </c>
      <c r="F693" s="72" t="s">
        <v>469</v>
      </c>
      <c r="G693" s="108" t="s">
        <v>470</v>
      </c>
      <c r="H693" s="74" t="s">
        <v>471</v>
      </c>
      <c r="I693" s="75" t="s">
        <v>472</v>
      </c>
      <c r="J693" s="76"/>
    </row>
    <row r="694" spans="1:10" ht="18" customHeight="1">
      <c r="A694" s="72" t="s">
        <v>473</v>
      </c>
      <c r="B694" s="141" t="s">
        <v>927</v>
      </c>
      <c r="C694" s="142"/>
      <c r="D694" s="86"/>
      <c r="E694" s="97" t="s">
        <v>709</v>
      </c>
      <c r="F694" s="107">
        <f>2.05*3.4*10.89</f>
        <v>75.90329999999999</v>
      </c>
      <c r="G694" s="125"/>
      <c r="H694" s="125"/>
      <c r="I694" s="139"/>
      <c r="J694" s="140"/>
    </row>
    <row r="695" spans="1:10" ht="18" customHeight="1">
      <c r="A695" s="72" t="s">
        <v>475</v>
      </c>
      <c r="B695" s="141" t="s">
        <v>732</v>
      </c>
      <c r="C695" s="142"/>
      <c r="D695" s="86"/>
      <c r="E695" s="113" t="s">
        <v>719</v>
      </c>
      <c r="F695" s="107">
        <v>1</v>
      </c>
      <c r="G695" s="132"/>
      <c r="H695" s="125"/>
      <c r="I695" s="139"/>
      <c r="J695" s="140"/>
    </row>
    <row r="696" spans="1:10" ht="18" customHeight="1">
      <c r="A696" s="72" t="s">
        <v>478</v>
      </c>
      <c r="B696" s="141" t="s">
        <v>733</v>
      </c>
      <c r="C696" s="142"/>
      <c r="D696" s="107"/>
      <c r="E696" s="97" t="s">
        <v>709</v>
      </c>
      <c r="F696" s="107">
        <v>75.9</v>
      </c>
      <c r="G696" s="133"/>
      <c r="H696" s="125"/>
      <c r="I696" s="91"/>
      <c r="J696" s="92"/>
    </row>
    <row r="697" spans="1:10" ht="18" customHeight="1">
      <c r="A697" s="72" t="s">
        <v>490</v>
      </c>
      <c r="B697" s="141" t="s">
        <v>632</v>
      </c>
      <c r="C697" s="142"/>
      <c r="D697" s="86"/>
      <c r="E697" s="97" t="s">
        <v>709</v>
      </c>
      <c r="F697" s="107">
        <v>75.9</v>
      </c>
      <c r="G697" s="133"/>
      <c r="H697" s="125"/>
      <c r="I697" s="91"/>
      <c r="J697" s="92"/>
    </row>
    <row r="698" spans="1:10" ht="18" customHeight="1">
      <c r="A698" s="72" t="s">
        <v>492</v>
      </c>
      <c r="B698" s="141" t="s">
        <v>734</v>
      </c>
      <c r="C698" s="142"/>
      <c r="D698" s="86"/>
      <c r="E698" s="97" t="s">
        <v>466</v>
      </c>
      <c r="F698" s="107">
        <v>1</v>
      </c>
      <c r="G698" s="132"/>
      <c r="H698" s="125"/>
      <c r="I698" s="139"/>
      <c r="J698" s="140"/>
    </row>
    <row r="699" spans="1:10" ht="18" customHeight="1">
      <c r="A699" s="86"/>
      <c r="B699" s="86"/>
      <c r="C699" s="87"/>
      <c r="D699" s="87"/>
      <c r="E699" s="88" t="s">
        <v>480</v>
      </c>
      <c r="F699" s="71" t="str">
        <f>J692</f>
        <v>樘</v>
      </c>
      <c r="G699" s="89" t="s">
        <v>481</v>
      </c>
      <c r="H699" s="121">
        <f>SUM(H694:H698)</f>
        <v>0</v>
      </c>
      <c r="I699" s="139"/>
      <c r="J699" s="140"/>
    </row>
    <row r="700" spans="1:8" ht="18" customHeight="1">
      <c r="A700" s="93"/>
      <c r="B700" s="93"/>
      <c r="D700" s="67"/>
      <c r="F700" s="94"/>
      <c r="H700" s="95"/>
    </row>
    <row r="701" spans="1:10" ht="18" customHeight="1">
      <c r="A701" s="143" t="s">
        <v>888</v>
      </c>
      <c r="B701" s="144"/>
      <c r="C701" s="65" t="s">
        <v>464</v>
      </c>
      <c r="D701" s="66" t="s">
        <v>340</v>
      </c>
      <c r="E701" s="67"/>
      <c r="F701" s="67"/>
      <c r="G701" s="68"/>
      <c r="H701" s="68"/>
      <c r="I701" s="69" t="s">
        <v>7</v>
      </c>
      <c r="J701" s="70" t="s">
        <v>717</v>
      </c>
    </row>
    <row r="702" spans="1:10" ht="18" customHeight="1">
      <c r="A702" s="143" t="s">
        <v>467</v>
      </c>
      <c r="B702" s="145"/>
      <c r="C702" s="144"/>
      <c r="D702" s="72" t="s">
        <v>468</v>
      </c>
      <c r="E702" s="73" t="s">
        <v>7</v>
      </c>
      <c r="F702" s="72" t="s">
        <v>469</v>
      </c>
      <c r="G702" s="108" t="s">
        <v>470</v>
      </c>
      <c r="H702" s="74" t="s">
        <v>471</v>
      </c>
      <c r="I702" s="75" t="s">
        <v>472</v>
      </c>
      <c r="J702" s="76"/>
    </row>
    <row r="703" spans="1:10" ht="18" customHeight="1">
      <c r="A703" s="72" t="s">
        <v>473</v>
      </c>
      <c r="B703" s="141" t="s">
        <v>927</v>
      </c>
      <c r="C703" s="142"/>
      <c r="D703" s="86"/>
      <c r="E703" s="97" t="s">
        <v>709</v>
      </c>
      <c r="F703" s="107">
        <f>1*1.1*10.89</f>
        <v>11.979000000000001</v>
      </c>
      <c r="G703" s="121"/>
      <c r="H703" s="121"/>
      <c r="I703" s="139"/>
      <c r="J703" s="140"/>
    </row>
    <row r="704" spans="1:10" ht="18" customHeight="1">
      <c r="A704" s="72" t="s">
        <v>475</v>
      </c>
      <c r="B704" s="141" t="s">
        <v>732</v>
      </c>
      <c r="C704" s="142"/>
      <c r="D704" s="86"/>
      <c r="E704" s="113" t="s">
        <v>719</v>
      </c>
      <c r="F704" s="107">
        <v>1</v>
      </c>
      <c r="G704" s="131"/>
      <c r="H704" s="121"/>
      <c r="I704" s="139"/>
      <c r="J704" s="140"/>
    </row>
    <row r="705" spans="1:10" ht="18" customHeight="1">
      <c r="A705" s="72" t="s">
        <v>478</v>
      </c>
      <c r="B705" s="141" t="s">
        <v>733</v>
      </c>
      <c r="C705" s="142"/>
      <c r="D705" s="107"/>
      <c r="E705" s="97" t="s">
        <v>709</v>
      </c>
      <c r="F705" s="107">
        <v>11.98</v>
      </c>
      <c r="G705" s="128"/>
      <c r="H705" s="121"/>
      <c r="I705" s="91"/>
      <c r="J705" s="92"/>
    </row>
    <row r="706" spans="1:10" ht="18" customHeight="1">
      <c r="A706" s="72" t="s">
        <v>490</v>
      </c>
      <c r="B706" s="141" t="s">
        <v>632</v>
      </c>
      <c r="C706" s="142"/>
      <c r="D706" s="86"/>
      <c r="E706" s="97" t="s">
        <v>709</v>
      </c>
      <c r="F706" s="107">
        <v>11.98</v>
      </c>
      <c r="G706" s="128"/>
      <c r="H706" s="121"/>
      <c r="I706" s="91"/>
      <c r="J706" s="92"/>
    </row>
    <row r="707" spans="1:10" ht="18" customHeight="1">
      <c r="A707" s="72" t="s">
        <v>492</v>
      </c>
      <c r="B707" s="141" t="s">
        <v>734</v>
      </c>
      <c r="C707" s="142"/>
      <c r="D707" s="86"/>
      <c r="E707" s="97" t="s">
        <v>466</v>
      </c>
      <c r="F707" s="107">
        <v>1</v>
      </c>
      <c r="G707" s="131"/>
      <c r="H707" s="121"/>
      <c r="I707" s="139"/>
      <c r="J707" s="140"/>
    </row>
    <row r="708" spans="1:10" ht="18" customHeight="1">
      <c r="A708" s="86"/>
      <c r="B708" s="86"/>
      <c r="C708" s="87"/>
      <c r="D708" s="87"/>
      <c r="E708" s="88" t="s">
        <v>480</v>
      </c>
      <c r="F708" s="71" t="str">
        <f>J701</f>
        <v>樘</v>
      </c>
      <c r="G708" s="89" t="s">
        <v>481</v>
      </c>
      <c r="H708" s="121">
        <f>SUM(H703:H707)</f>
        <v>0</v>
      </c>
      <c r="I708" s="139"/>
      <c r="J708" s="140"/>
    </row>
    <row r="709" spans="1:8" ht="18" customHeight="1">
      <c r="A709" s="93"/>
      <c r="B709" s="93"/>
      <c r="D709" s="67"/>
      <c r="F709" s="94"/>
      <c r="H709" s="95"/>
    </row>
    <row r="710" spans="1:10" ht="18" customHeight="1">
      <c r="A710" s="143" t="s">
        <v>930</v>
      </c>
      <c r="B710" s="144"/>
      <c r="C710" s="65" t="s">
        <v>464</v>
      </c>
      <c r="D710" s="66" t="s">
        <v>341</v>
      </c>
      <c r="E710" s="67"/>
      <c r="F710" s="67"/>
      <c r="G710" s="68"/>
      <c r="H710" s="68"/>
      <c r="I710" s="69" t="s">
        <v>7</v>
      </c>
      <c r="J710" s="70" t="s">
        <v>717</v>
      </c>
    </row>
    <row r="711" spans="1:10" ht="18" customHeight="1">
      <c r="A711" s="143" t="s">
        <v>467</v>
      </c>
      <c r="B711" s="145"/>
      <c r="C711" s="144"/>
      <c r="D711" s="72" t="s">
        <v>468</v>
      </c>
      <c r="E711" s="73" t="s">
        <v>7</v>
      </c>
      <c r="F711" s="72" t="s">
        <v>469</v>
      </c>
      <c r="G711" s="108" t="s">
        <v>470</v>
      </c>
      <c r="H711" s="74" t="s">
        <v>471</v>
      </c>
      <c r="I711" s="75" t="s">
        <v>472</v>
      </c>
      <c r="J711" s="76"/>
    </row>
    <row r="712" spans="1:10" ht="18" customHeight="1">
      <c r="A712" s="72" t="s">
        <v>473</v>
      </c>
      <c r="B712" s="141" t="s">
        <v>927</v>
      </c>
      <c r="C712" s="142"/>
      <c r="D712" s="86"/>
      <c r="E712" s="97" t="s">
        <v>709</v>
      </c>
      <c r="F712" s="107">
        <f>1.2*1.6*10.89</f>
        <v>20.9088</v>
      </c>
      <c r="G712" s="121"/>
      <c r="H712" s="121"/>
      <c r="I712" s="139"/>
      <c r="J712" s="140"/>
    </row>
    <row r="713" spans="1:10" ht="18" customHeight="1">
      <c r="A713" s="72" t="s">
        <v>475</v>
      </c>
      <c r="B713" s="141" t="s">
        <v>732</v>
      </c>
      <c r="C713" s="142"/>
      <c r="D713" s="86"/>
      <c r="E713" s="113" t="s">
        <v>719</v>
      </c>
      <c r="F713" s="107">
        <v>1</v>
      </c>
      <c r="G713" s="131"/>
      <c r="H713" s="121"/>
      <c r="I713" s="139"/>
      <c r="J713" s="140"/>
    </row>
    <row r="714" spans="1:10" ht="18" customHeight="1">
      <c r="A714" s="72" t="s">
        <v>478</v>
      </c>
      <c r="B714" s="141" t="s">
        <v>733</v>
      </c>
      <c r="C714" s="142"/>
      <c r="D714" s="107"/>
      <c r="E714" s="97" t="s">
        <v>709</v>
      </c>
      <c r="F714" s="107">
        <v>20.91</v>
      </c>
      <c r="G714" s="128"/>
      <c r="H714" s="121"/>
      <c r="I714" s="91"/>
      <c r="J714" s="92"/>
    </row>
    <row r="715" spans="1:10" ht="18" customHeight="1">
      <c r="A715" s="72" t="s">
        <v>490</v>
      </c>
      <c r="B715" s="141" t="s">
        <v>632</v>
      </c>
      <c r="C715" s="142"/>
      <c r="D715" s="86"/>
      <c r="E715" s="97" t="s">
        <v>709</v>
      </c>
      <c r="F715" s="107">
        <v>20.91</v>
      </c>
      <c r="G715" s="128"/>
      <c r="H715" s="121"/>
      <c r="I715" s="91"/>
      <c r="J715" s="92"/>
    </row>
    <row r="716" spans="1:10" ht="18" customHeight="1">
      <c r="A716" s="72" t="s">
        <v>492</v>
      </c>
      <c r="B716" s="141" t="s">
        <v>734</v>
      </c>
      <c r="C716" s="142"/>
      <c r="D716" s="86"/>
      <c r="E716" s="97" t="s">
        <v>466</v>
      </c>
      <c r="F716" s="107">
        <v>1</v>
      </c>
      <c r="G716" s="131"/>
      <c r="H716" s="121"/>
      <c r="I716" s="139"/>
      <c r="J716" s="140"/>
    </row>
    <row r="717" spans="1:10" ht="18" customHeight="1">
      <c r="A717" s="86"/>
      <c r="B717" s="86"/>
      <c r="C717" s="87"/>
      <c r="D717" s="87"/>
      <c r="E717" s="88" t="s">
        <v>480</v>
      </c>
      <c r="F717" s="71" t="str">
        <f>J710</f>
        <v>樘</v>
      </c>
      <c r="G717" s="89" t="s">
        <v>481</v>
      </c>
      <c r="H717" s="121">
        <f>SUM(H712:H716)</f>
        <v>0</v>
      </c>
      <c r="I717" s="139"/>
      <c r="J717" s="140"/>
    </row>
    <row r="718" spans="1:8" ht="18" customHeight="1">
      <c r="A718" s="93"/>
      <c r="B718" s="93"/>
      <c r="D718" s="67"/>
      <c r="F718" s="94"/>
      <c r="H718" s="95"/>
    </row>
    <row r="719" spans="1:10" ht="18" customHeight="1">
      <c r="A719" s="143" t="s">
        <v>931</v>
      </c>
      <c r="B719" s="144"/>
      <c r="C719" s="65" t="s">
        <v>464</v>
      </c>
      <c r="D719" s="66" t="s">
        <v>342</v>
      </c>
      <c r="E719" s="67"/>
      <c r="F719" s="67"/>
      <c r="G719" s="68"/>
      <c r="H719" s="68"/>
      <c r="I719" s="69" t="s">
        <v>7</v>
      </c>
      <c r="J719" s="70" t="s">
        <v>717</v>
      </c>
    </row>
    <row r="720" spans="1:10" ht="18" customHeight="1">
      <c r="A720" s="143" t="s">
        <v>467</v>
      </c>
      <c r="B720" s="145"/>
      <c r="C720" s="144"/>
      <c r="D720" s="72" t="s">
        <v>468</v>
      </c>
      <c r="E720" s="73" t="s">
        <v>7</v>
      </c>
      <c r="F720" s="72" t="s">
        <v>469</v>
      </c>
      <c r="G720" s="108" t="s">
        <v>470</v>
      </c>
      <c r="H720" s="74" t="s">
        <v>471</v>
      </c>
      <c r="I720" s="75" t="s">
        <v>472</v>
      </c>
      <c r="J720" s="76"/>
    </row>
    <row r="721" spans="1:10" ht="18" customHeight="1">
      <c r="A721" s="72" t="s">
        <v>473</v>
      </c>
      <c r="B721" s="141" t="s">
        <v>927</v>
      </c>
      <c r="C721" s="142"/>
      <c r="D721" s="86"/>
      <c r="E721" s="97" t="s">
        <v>709</v>
      </c>
      <c r="F721" s="107">
        <f>0.8*2.3*10.89</f>
        <v>20.0376</v>
      </c>
      <c r="G721" s="121"/>
      <c r="H721" s="121"/>
      <c r="I721" s="139"/>
      <c r="J721" s="140"/>
    </row>
    <row r="722" spans="1:10" ht="18" customHeight="1">
      <c r="A722" s="72" t="s">
        <v>475</v>
      </c>
      <c r="B722" s="141" t="s">
        <v>732</v>
      </c>
      <c r="C722" s="142"/>
      <c r="D722" s="86"/>
      <c r="E722" s="113" t="s">
        <v>719</v>
      </c>
      <c r="F722" s="107">
        <v>1</v>
      </c>
      <c r="G722" s="131"/>
      <c r="H722" s="121"/>
      <c r="I722" s="139"/>
      <c r="J722" s="140"/>
    </row>
    <row r="723" spans="1:10" ht="18" customHeight="1">
      <c r="A723" s="72" t="s">
        <v>478</v>
      </c>
      <c r="B723" s="141" t="s">
        <v>733</v>
      </c>
      <c r="C723" s="142"/>
      <c r="D723" s="107"/>
      <c r="E723" s="97" t="s">
        <v>709</v>
      </c>
      <c r="F723" s="107">
        <v>20.04</v>
      </c>
      <c r="G723" s="128"/>
      <c r="H723" s="121"/>
      <c r="I723" s="91"/>
      <c r="J723" s="92"/>
    </row>
    <row r="724" spans="1:10" ht="18" customHeight="1">
      <c r="A724" s="72" t="s">
        <v>490</v>
      </c>
      <c r="B724" s="141" t="s">
        <v>632</v>
      </c>
      <c r="C724" s="142"/>
      <c r="D724" s="86"/>
      <c r="E724" s="97" t="s">
        <v>709</v>
      </c>
      <c r="F724" s="107">
        <v>20.04</v>
      </c>
      <c r="G724" s="128"/>
      <c r="H724" s="121"/>
      <c r="I724" s="91"/>
      <c r="J724" s="92"/>
    </row>
    <row r="725" spans="1:10" ht="18" customHeight="1">
      <c r="A725" s="72" t="s">
        <v>492</v>
      </c>
      <c r="B725" s="141" t="s">
        <v>734</v>
      </c>
      <c r="C725" s="142"/>
      <c r="D725" s="86"/>
      <c r="E725" s="97" t="s">
        <v>466</v>
      </c>
      <c r="F725" s="107">
        <v>1</v>
      </c>
      <c r="G725" s="131"/>
      <c r="H725" s="121"/>
      <c r="I725" s="139"/>
      <c r="J725" s="140"/>
    </row>
    <row r="726" spans="1:10" ht="18" customHeight="1">
      <c r="A726" s="86"/>
      <c r="B726" s="86"/>
      <c r="C726" s="87"/>
      <c r="D726" s="87"/>
      <c r="E726" s="88" t="s">
        <v>480</v>
      </c>
      <c r="F726" s="71" t="str">
        <f>J719</f>
        <v>樘</v>
      </c>
      <c r="G726" s="89" t="s">
        <v>481</v>
      </c>
      <c r="H726" s="121">
        <f>SUM(H721:H725)</f>
        <v>0</v>
      </c>
      <c r="I726" s="139"/>
      <c r="J726" s="140"/>
    </row>
    <row r="727" spans="1:8" ht="18" customHeight="1">
      <c r="A727" s="93"/>
      <c r="B727" s="93"/>
      <c r="D727" s="67"/>
      <c r="F727" s="94"/>
      <c r="H727" s="95"/>
    </row>
    <row r="728" spans="1:10" ht="18" customHeight="1">
      <c r="A728" s="143" t="s">
        <v>932</v>
      </c>
      <c r="B728" s="144"/>
      <c r="C728" s="65" t="s">
        <v>464</v>
      </c>
      <c r="D728" s="66" t="s">
        <v>343</v>
      </c>
      <c r="E728" s="67"/>
      <c r="F728" s="67"/>
      <c r="G728" s="68"/>
      <c r="H728" s="68"/>
      <c r="I728" s="69" t="s">
        <v>7</v>
      </c>
      <c r="J728" s="70" t="s">
        <v>717</v>
      </c>
    </row>
    <row r="729" spans="1:10" ht="18" customHeight="1">
      <c r="A729" s="143" t="s">
        <v>467</v>
      </c>
      <c r="B729" s="145"/>
      <c r="C729" s="144"/>
      <c r="D729" s="72" t="s">
        <v>468</v>
      </c>
      <c r="E729" s="73" t="s">
        <v>7</v>
      </c>
      <c r="F729" s="72" t="s">
        <v>469</v>
      </c>
      <c r="G729" s="108" t="s">
        <v>470</v>
      </c>
      <c r="H729" s="74" t="s">
        <v>471</v>
      </c>
      <c r="I729" s="75" t="s">
        <v>472</v>
      </c>
      <c r="J729" s="76"/>
    </row>
    <row r="730" spans="1:10" ht="18" customHeight="1">
      <c r="A730" s="72" t="s">
        <v>473</v>
      </c>
      <c r="B730" s="141" t="s">
        <v>927</v>
      </c>
      <c r="C730" s="142"/>
      <c r="D730" s="86"/>
      <c r="E730" s="97" t="s">
        <v>709</v>
      </c>
      <c r="F730" s="107">
        <f>1.2*1.1*10.89</f>
        <v>14.374800000000002</v>
      </c>
      <c r="G730" s="121"/>
      <c r="H730" s="121"/>
      <c r="I730" s="139"/>
      <c r="J730" s="140"/>
    </row>
    <row r="731" spans="1:10" ht="18" customHeight="1">
      <c r="A731" s="72" t="s">
        <v>475</v>
      </c>
      <c r="B731" s="141" t="s">
        <v>732</v>
      </c>
      <c r="C731" s="142"/>
      <c r="D731" s="86"/>
      <c r="E731" s="113" t="s">
        <v>719</v>
      </c>
      <c r="F731" s="107">
        <v>1</v>
      </c>
      <c r="G731" s="131"/>
      <c r="H731" s="121"/>
      <c r="I731" s="139"/>
      <c r="J731" s="140"/>
    </row>
    <row r="732" spans="1:10" ht="18" customHeight="1">
      <c r="A732" s="72" t="s">
        <v>478</v>
      </c>
      <c r="B732" s="141" t="s">
        <v>733</v>
      </c>
      <c r="C732" s="142"/>
      <c r="D732" s="107"/>
      <c r="E732" s="97" t="s">
        <v>709</v>
      </c>
      <c r="F732" s="107">
        <v>14.37</v>
      </c>
      <c r="G732" s="128"/>
      <c r="H732" s="121"/>
      <c r="I732" s="91"/>
      <c r="J732" s="92"/>
    </row>
    <row r="733" spans="1:10" ht="18" customHeight="1">
      <c r="A733" s="72" t="s">
        <v>490</v>
      </c>
      <c r="B733" s="141" t="s">
        <v>632</v>
      </c>
      <c r="C733" s="142"/>
      <c r="D733" s="86"/>
      <c r="E733" s="97" t="s">
        <v>709</v>
      </c>
      <c r="F733" s="107">
        <v>17.37</v>
      </c>
      <c r="G733" s="128"/>
      <c r="H733" s="121"/>
      <c r="I733" s="91"/>
      <c r="J733" s="92"/>
    </row>
    <row r="734" spans="1:10" ht="18" customHeight="1">
      <c r="A734" s="72" t="s">
        <v>492</v>
      </c>
      <c r="B734" s="141" t="s">
        <v>734</v>
      </c>
      <c r="C734" s="142"/>
      <c r="D734" s="86"/>
      <c r="E734" s="97" t="s">
        <v>466</v>
      </c>
      <c r="F734" s="107">
        <v>1</v>
      </c>
      <c r="G734" s="131"/>
      <c r="H734" s="121"/>
      <c r="I734" s="139"/>
      <c r="J734" s="140"/>
    </row>
    <row r="735" spans="1:10" ht="18" customHeight="1">
      <c r="A735" s="86"/>
      <c r="B735" s="86"/>
      <c r="C735" s="87"/>
      <c r="D735" s="87"/>
      <c r="E735" s="88" t="s">
        <v>480</v>
      </c>
      <c r="F735" s="71" t="str">
        <f>J728</f>
        <v>樘</v>
      </c>
      <c r="G735" s="89" t="s">
        <v>481</v>
      </c>
      <c r="H735" s="121">
        <f>SUM(H730:H734)</f>
        <v>0</v>
      </c>
      <c r="I735" s="139"/>
      <c r="J735" s="140"/>
    </row>
    <row r="736" spans="1:8" ht="18" customHeight="1">
      <c r="A736" s="93"/>
      <c r="B736" s="93"/>
      <c r="D736" s="67"/>
      <c r="F736" s="94"/>
      <c r="H736" s="95"/>
    </row>
    <row r="737" spans="1:10" ht="18" customHeight="1">
      <c r="A737" s="143" t="s">
        <v>933</v>
      </c>
      <c r="B737" s="144"/>
      <c r="C737" s="65" t="s">
        <v>464</v>
      </c>
      <c r="D737" s="66" t="s">
        <v>344</v>
      </c>
      <c r="E737" s="67"/>
      <c r="F737" s="67"/>
      <c r="G737" s="68"/>
      <c r="H737" s="68"/>
      <c r="I737" s="69" t="s">
        <v>7</v>
      </c>
      <c r="J737" s="70" t="s">
        <v>717</v>
      </c>
    </row>
    <row r="738" spans="1:10" ht="18" customHeight="1">
      <c r="A738" s="143" t="s">
        <v>467</v>
      </c>
      <c r="B738" s="145"/>
      <c r="C738" s="144"/>
      <c r="D738" s="72" t="s">
        <v>468</v>
      </c>
      <c r="E738" s="73" t="s">
        <v>7</v>
      </c>
      <c r="F738" s="72" t="s">
        <v>469</v>
      </c>
      <c r="G738" s="108" t="s">
        <v>470</v>
      </c>
      <c r="H738" s="74" t="s">
        <v>471</v>
      </c>
      <c r="I738" s="75" t="s">
        <v>472</v>
      </c>
      <c r="J738" s="76"/>
    </row>
    <row r="739" spans="1:10" ht="18" customHeight="1">
      <c r="A739" s="72" t="s">
        <v>473</v>
      </c>
      <c r="B739" s="141" t="s">
        <v>927</v>
      </c>
      <c r="C739" s="142"/>
      <c r="D739" s="86"/>
      <c r="E739" s="97" t="s">
        <v>709</v>
      </c>
      <c r="F739" s="107">
        <f>0.8*0.8*10.89</f>
        <v>6.969600000000002</v>
      </c>
      <c r="G739" s="121"/>
      <c r="H739" s="121"/>
      <c r="I739" s="139"/>
      <c r="J739" s="140"/>
    </row>
    <row r="740" spans="1:10" ht="18" customHeight="1">
      <c r="A740" s="72" t="s">
        <v>475</v>
      </c>
      <c r="B740" s="141" t="s">
        <v>732</v>
      </c>
      <c r="C740" s="142"/>
      <c r="D740" s="86"/>
      <c r="E740" s="113" t="s">
        <v>719</v>
      </c>
      <c r="F740" s="107">
        <v>1</v>
      </c>
      <c r="G740" s="131"/>
      <c r="H740" s="121"/>
      <c r="I740" s="139"/>
      <c r="J740" s="140"/>
    </row>
    <row r="741" spans="1:10" ht="18" customHeight="1">
      <c r="A741" s="72" t="s">
        <v>478</v>
      </c>
      <c r="B741" s="141" t="s">
        <v>733</v>
      </c>
      <c r="C741" s="142"/>
      <c r="D741" s="107"/>
      <c r="E741" s="97" t="s">
        <v>709</v>
      </c>
      <c r="F741" s="107">
        <v>6.97</v>
      </c>
      <c r="G741" s="128"/>
      <c r="H741" s="121"/>
      <c r="I741" s="91"/>
      <c r="J741" s="92"/>
    </row>
    <row r="742" spans="1:10" ht="18" customHeight="1">
      <c r="A742" s="72" t="s">
        <v>490</v>
      </c>
      <c r="B742" s="141" t="s">
        <v>632</v>
      </c>
      <c r="C742" s="142"/>
      <c r="D742" s="86"/>
      <c r="E742" s="97" t="s">
        <v>709</v>
      </c>
      <c r="F742" s="107">
        <v>6.97</v>
      </c>
      <c r="G742" s="128"/>
      <c r="H742" s="121"/>
      <c r="I742" s="91"/>
      <c r="J742" s="92"/>
    </row>
    <row r="743" spans="1:10" ht="18" customHeight="1">
      <c r="A743" s="72" t="s">
        <v>492</v>
      </c>
      <c r="B743" s="141" t="s">
        <v>734</v>
      </c>
      <c r="C743" s="142"/>
      <c r="D743" s="86"/>
      <c r="E743" s="97" t="s">
        <v>466</v>
      </c>
      <c r="F743" s="107">
        <v>1</v>
      </c>
      <c r="G743" s="131"/>
      <c r="H743" s="121"/>
      <c r="I743" s="139"/>
      <c r="J743" s="140"/>
    </row>
    <row r="744" spans="1:10" ht="18" customHeight="1">
      <c r="A744" s="86"/>
      <c r="B744" s="86"/>
      <c r="C744" s="87"/>
      <c r="D744" s="87"/>
      <c r="E744" s="88" t="s">
        <v>480</v>
      </c>
      <c r="F744" s="71" t="str">
        <f>J737</f>
        <v>樘</v>
      </c>
      <c r="G744" s="89" t="s">
        <v>481</v>
      </c>
      <c r="H744" s="121">
        <f>SUM(H739:H743)</f>
        <v>0</v>
      </c>
      <c r="I744" s="139"/>
      <c r="J744" s="140"/>
    </row>
    <row r="745" spans="1:8" ht="18" customHeight="1">
      <c r="A745" s="93"/>
      <c r="B745" s="93"/>
      <c r="D745" s="67"/>
      <c r="F745" s="94"/>
      <c r="H745" s="95"/>
    </row>
    <row r="746" spans="1:10" ht="18" customHeight="1">
      <c r="A746" s="143" t="s">
        <v>934</v>
      </c>
      <c r="B746" s="144"/>
      <c r="C746" s="65" t="s">
        <v>464</v>
      </c>
      <c r="D746" s="66" t="s">
        <v>935</v>
      </c>
      <c r="E746" s="67"/>
      <c r="F746" s="67"/>
      <c r="G746" s="68"/>
      <c r="H746" s="68"/>
      <c r="I746" s="69" t="s">
        <v>7</v>
      </c>
      <c r="J746" s="70" t="s">
        <v>717</v>
      </c>
    </row>
    <row r="747" spans="1:10" ht="18" customHeight="1">
      <c r="A747" s="143" t="s">
        <v>467</v>
      </c>
      <c r="B747" s="145"/>
      <c r="C747" s="144"/>
      <c r="D747" s="72" t="s">
        <v>468</v>
      </c>
      <c r="E747" s="73" t="s">
        <v>7</v>
      </c>
      <c r="F747" s="72" t="s">
        <v>469</v>
      </c>
      <c r="G747" s="108" t="s">
        <v>470</v>
      </c>
      <c r="H747" s="74" t="s">
        <v>471</v>
      </c>
      <c r="I747" s="75" t="s">
        <v>472</v>
      </c>
      <c r="J747" s="76"/>
    </row>
    <row r="748" spans="1:10" ht="18" customHeight="1">
      <c r="A748" s="72" t="s">
        <v>473</v>
      </c>
      <c r="B748" s="141" t="s">
        <v>936</v>
      </c>
      <c r="C748" s="142"/>
      <c r="D748" s="86"/>
      <c r="E748" s="97" t="s">
        <v>709</v>
      </c>
      <c r="F748" s="107">
        <f>1.25*0.75*10.89</f>
        <v>10.209375000000001</v>
      </c>
      <c r="G748" s="121"/>
      <c r="H748" s="121"/>
      <c r="I748" s="139"/>
      <c r="J748" s="140"/>
    </row>
    <row r="749" spans="1:10" ht="18" customHeight="1">
      <c r="A749" s="72" t="s">
        <v>475</v>
      </c>
      <c r="B749" s="141" t="s">
        <v>732</v>
      </c>
      <c r="C749" s="142"/>
      <c r="D749" s="86"/>
      <c r="E749" s="113" t="s">
        <v>719</v>
      </c>
      <c r="F749" s="107">
        <v>1</v>
      </c>
      <c r="G749" s="131"/>
      <c r="H749" s="121"/>
      <c r="I749" s="139"/>
      <c r="J749" s="140"/>
    </row>
    <row r="750" spans="1:10" ht="18" customHeight="1">
      <c r="A750" s="72" t="s">
        <v>478</v>
      </c>
      <c r="B750" s="141" t="s">
        <v>733</v>
      </c>
      <c r="C750" s="142"/>
      <c r="D750" s="107"/>
      <c r="E750" s="97" t="s">
        <v>709</v>
      </c>
      <c r="F750" s="107">
        <v>10.21</v>
      </c>
      <c r="G750" s="128"/>
      <c r="H750" s="121"/>
      <c r="I750" s="91"/>
      <c r="J750" s="92"/>
    </row>
    <row r="751" spans="1:10" ht="18" customHeight="1">
      <c r="A751" s="72" t="s">
        <v>490</v>
      </c>
      <c r="B751" s="141" t="s">
        <v>632</v>
      </c>
      <c r="C751" s="142"/>
      <c r="D751" s="86"/>
      <c r="E751" s="97" t="s">
        <v>709</v>
      </c>
      <c r="F751" s="107">
        <v>10.21</v>
      </c>
      <c r="G751" s="128"/>
      <c r="H751" s="121"/>
      <c r="I751" s="91"/>
      <c r="J751" s="92"/>
    </row>
    <row r="752" spans="1:10" ht="18" customHeight="1">
      <c r="A752" s="72" t="s">
        <v>492</v>
      </c>
      <c r="B752" s="141" t="s">
        <v>734</v>
      </c>
      <c r="C752" s="142"/>
      <c r="D752" s="86"/>
      <c r="E752" s="97" t="s">
        <v>466</v>
      </c>
      <c r="F752" s="107">
        <v>1</v>
      </c>
      <c r="G752" s="131"/>
      <c r="H752" s="121"/>
      <c r="I752" s="139"/>
      <c r="J752" s="140"/>
    </row>
    <row r="753" spans="1:10" ht="18" customHeight="1">
      <c r="A753" s="86"/>
      <c r="B753" s="86"/>
      <c r="C753" s="87"/>
      <c r="D753" s="87"/>
      <c r="E753" s="88" t="s">
        <v>480</v>
      </c>
      <c r="F753" s="71" t="str">
        <f>J746</f>
        <v>樘</v>
      </c>
      <c r="G753" s="89" t="s">
        <v>481</v>
      </c>
      <c r="H753" s="121">
        <f>SUM(H748:H752)</f>
        <v>0</v>
      </c>
      <c r="I753" s="139"/>
      <c r="J753" s="140"/>
    </row>
    <row r="754" spans="1:8" ht="18" customHeight="1">
      <c r="A754" s="93"/>
      <c r="B754" s="93"/>
      <c r="D754" s="67"/>
      <c r="F754" s="94"/>
      <c r="H754" s="95"/>
    </row>
    <row r="755" spans="1:10" ht="18" customHeight="1">
      <c r="A755" s="143" t="s">
        <v>937</v>
      </c>
      <c r="B755" s="144"/>
      <c r="C755" s="65" t="s">
        <v>464</v>
      </c>
      <c r="D755" s="66" t="s">
        <v>345</v>
      </c>
      <c r="E755" s="67"/>
      <c r="F755" s="67"/>
      <c r="G755" s="68"/>
      <c r="H755" s="68"/>
      <c r="I755" s="69" t="s">
        <v>7</v>
      </c>
      <c r="J755" s="70" t="s">
        <v>717</v>
      </c>
    </row>
    <row r="756" spans="1:10" ht="18" customHeight="1">
      <c r="A756" s="143" t="s">
        <v>467</v>
      </c>
      <c r="B756" s="145"/>
      <c r="C756" s="144"/>
      <c r="D756" s="72" t="s">
        <v>468</v>
      </c>
      <c r="E756" s="73" t="s">
        <v>7</v>
      </c>
      <c r="F756" s="72" t="s">
        <v>469</v>
      </c>
      <c r="G756" s="108" t="s">
        <v>470</v>
      </c>
      <c r="H756" s="74" t="s">
        <v>471</v>
      </c>
      <c r="I756" s="75" t="s">
        <v>472</v>
      </c>
      <c r="J756" s="76"/>
    </row>
    <row r="757" spans="1:10" ht="18" customHeight="1">
      <c r="A757" s="72" t="s">
        <v>473</v>
      </c>
      <c r="B757" s="141" t="s">
        <v>936</v>
      </c>
      <c r="C757" s="142"/>
      <c r="D757" s="86"/>
      <c r="E757" s="97" t="s">
        <v>709</v>
      </c>
      <c r="F757" s="107">
        <f>2.2*0.8*10.89</f>
        <v>19.166400000000003</v>
      </c>
      <c r="G757" s="121"/>
      <c r="H757" s="121"/>
      <c r="I757" s="139"/>
      <c r="J757" s="140"/>
    </row>
    <row r="758" spans="1:10" ht="18" customHeight="1">
      <c r="A758" s="72" t="s">
        <v>475</v>
      </c>
      <c r="B758" s="141" t="s">
        <v>732</v>
      </c>
      <c r="C758" s="142"/>
      <c r="D758" s="86"/>
      <c r="E758" s="113" t="s">
        <v>719</v>
      </c>
      <c r="F758" s="107">
        <v>1</v>
      </c>
      <c r="G758" s="131"/>
      <c r="H758" s="121"/>
      <c r="I758" s="139"/>
      <c r="J758" s="140"/>
    </row>
    <row r="759" spans="1:10" ht="18" customHeight="1">
      <c r="A759" s="72" t="s">
        <v>478</v>
      </c>
      <c r="B759" s="141" t="s">
        <v>733</v>
      </c>
      <c r="C759" s="142"/>
      <c r="D759" s="107"/>
      <c r="E759" s="97" t="s">
        <v>709</v>
      </c>
      <c r="F759" s="107">
        <v>19.17</v>
      </c>
      <c r="G759" s="128"/>
      <c r="H759" s="121"/>
      <c r="I759" s="91"/>
      <c r="J759" s="92"/>
    </row>
    <row r="760" spans="1:10" ht="18" customHeight="1">
      <c r="A760" s="72" t="s">
        <v>490</v>
      </c>
      <c r="B760" s="141" t="s">
        <v>632</v>
      </c>
      <c r="C760" s="142"/>
      <c r="D760" s="86"/>
      <c r="E760" s="97" t="s">
        <v>709</v>
      </c>
      <c r="F760" s="107">
        <v>19.17</v>
      </c>
      <c r="G760" s="128"/>
      <c r="H760" s="121"/>
      <c r="I760" s="91"/>
      <c r="J760" s="92"/>
    </row>
    <row r="761" spans="1:10" ht="18" customHeight="1">
      <c r="A761" s="72" t="s">
        <v>492</v>
      </c>
      <c r="B761" s="141" t="s">
        <v>734</v>
      </c>
      <c r="C761" s="142"/>
      <c r="D761" s="86"/>
      <c r="E761" s="97" t="s">
        <v>466</v>
      </c>
      <c r="F761" s="107">
        <v>1</v>
      </c>
      <c r="G761" s="131"/>
      <c r="H761" s="121"/>
      <c r="I761" s="139"/>
      <c r="J761" s="140"/>
    </row>
    <row r="762" spans="1:10" ht="18" customHeight="1">
      <c r="A762" s="86"/>
      <c r="B762" s="86"/>
      <c r="C762" s="87"/>
      <c r="D762" s="87"/>
      <c r="E762" s="88" t="s">
        <v>480</v>
      </c>
      <c r="F762" s="71" t="str">
        <f>J755</f>
        <v>樘</v>
      </c>
      <c r="G762" s="89" t="s">
        <v>481</v>
      </c>
      <c r="H762" s="121">
        <f>SUM(H757:H761)</f>
        <v>0</v>
      </c>
      <c r="I762" s="139"/>
      <c r="J762" s="140"/>
    </row>
    <row r="763" spans="1:8" ht="18" customHeight="1">
      <c r="A763" s="93"/>
      <c r="B763" s="93"/>
      <c r="D763" s="67"/>
      <c r="F763" s="94"/>
      <c r="H763" s="95"/>
    </row>
    <row r="764" spans="1:10" ht="18" customHeight="1">
      <c r="A764" s="143" t="s">
        <v>938</v>
      </c>
      <c r="B764" s="144"/>
      <c r="C764" s="65" t="s">
        <v>464</v>
      </c>
      <c r="D764" s="66" t="s">
        <v>346</v>
      </c>
      <c r="E764" s="67"/>
      <c r="F764" s="67"/>
      <c r="G764" s="68"/>
      <c r="H764" s="68"/>
      <c r="I764" s="69" t="s">
        <v>7</v>
      </c>
      <c r="J764" s="70" t="s">
        <v>717</v>
      </c>
    </row>
    <row r="765" spans="1:10" ht="18" customHeight="1">
      <c r="A765" s="143" t="s">
        <v>467</v>
      </c>
      <c r="B765" s="145"/>
      <c r="C765" s="144"/>
      <c r="D765" s="72" t="s">
        <v>468</v>
      </c>
      <c r="E765" s="73" t="s">
        <v>7</v>
      </c>
      <c r="F765" s="72" t="s">
        <v>469</v>
      </c>
      <c r="G765" s="108" t="s">
        <v>470</v>
      </c>
      <c r="H765" s="74" t="s">
        <v>471</v>
      </c>
      <c r="I765" s="75" t="s">
        <v>472</v>
      </c>
      <c r="J765" s="76"/>
    </row>
    <row r="766" spans="1:10" ht="18" customHeight="1">
      <c r="A766" s="72" t="s">
        <v>473</v>
      </c>
      <c r="B766" s="141" t="s">
        <v>927</v>
      </c>
      <c r="C766" s="142"/>
      <c r="D766" s="86"/>
      <c r="E766" s="97" t="s">
        <v>709</v>
      </c>
      <c r="F766" s="107">
        <f>1.2*0.7*10.89+1.2*1.2*10.89</f>
        <v>24.8292</v>
      </c>
      <c r="G766" s="121"/>
      <c r="H766" s="121"/>
      <c r="I766" s="139"/>
      <c r="J766" s="140"/>
    </row>
    <row r="767" spans="1:10" ht="18" customHeight="1">
      <c r="A767" s="72" t="s">
        <v>475</v>
      </c>
      <c r="B767" s="141" t="s">
        <v>732</v>
      </c>
      <c r="C767" s="142"/>
      <c r="D767" s="86"/>
      <c r="E767" s="113" t="s">
        <v>719</v>
      </c>
      <c r="F767" s="107">
        <v>1</v>
      </c>
      <c r="G767" s="131"/>
      <c r="H767" s="121"/>
      <c r="I767" s="139"/>
      <c r="J767" s="140"/>
    </row>
    <row r="768" spans="1:10" ht="18" customHeight="1">
      <c r="A768" s="72" t="s">
        <v>478</v>
      </c>
      <c r="B768" s="141" t="s">
        <v>733</v>
      </c>
      <c r="C768" s="142"/>
      <c r="D768" s="107"/>
      <c r="E768" s="97" t="s">
        <v>709</v>
      </c>
      <c r="F768" s="107">
        <v>24.83</v>
      </c>
      <c r="G768" s="128"/>
      <c r="H768" s="121"/>
      <c r="I768" s="91"/>
      <c r="J768" s="92"/>
    </row>
    <row r="769" spans="1:10" ht="18" customHeight="1">
      <c r="A769" s="72" t="s">
        <v>490</v>
      </c>
      <c r="B769" s="141" t="s">
        <v>632</v>
      </c>
      <c r="C769" s="142"/>
      <c r="D769" s="86"/>
      <c r="E769" s="97" t="s">
        <v>709</v>
      </c>
      <c r="F769" s="107">
        <v>24.83</v>
      </c>
      <c r="G769" s="128"/>
      <c r="H769" s="121"/>
      <c r="I769" s="91"/>
      <c r="J769" s="92"/>
    </row>
    <row r="770" spans="1:10" ht="18" customHeight="1">
      <c r="A770" s="72" t="s">
        <v>492</v>
      </c>
      <c r="B770" s="141" t="s">
        <v>734</v>
      </c>
      <c r="C770" s="142"/>
      <c r="D770" s="86"/>
      <c r="E770" s="97" t="s">
        <v>466</v>
      </c>
      <c r="F770" s="107">
        <v>1</v>
      </c>
      <c r="G770" s="131"/>
      <c r="H770" s="121"/>
      <c r="I770" s="139"/>
      <c r="J770" s="140"/>
    </row>
    <row r="771" spans="1:10" ht="18" customHeight="1">
      <c r="A771" s="86"/>
      <c r="B771" s="86"/>
      <c r="C771" s="87"/>
      <c r="D771" s="87"/>
      <c r="E771" s="88" t="s">
        <v>480</v>
      </c>
      <c r="F771" s="71" t="str">
        <f>J764</f>
        <v>樘</v>
      </c>
      <c r="G771" s="89" t="s">
        <v>481</v>
      </c>
      <c r="H771" s="121">
        <f>SUM(H766:H770)</f>
        <v>0</v>
      </c>
      <c r="I771" s="139"/>
      <c r="J771" s="140"/>
    </row>
    <row r="772" spans="1:8" ht="18" customHeight="1">
      <c r="A772" s="93"/>
      <c r="B772" s="93"/>
      <c r="D772" s="67"/>
      <c r="F772" s="94"/>
      <c r="H772" s="95"/>
    </row>
    <row r="773" spans="1:10" ht="18" customHeight="1">
      <c r="A773" s="143" t="s">
        <v>939</v>
      </c>
      <c r="B773" s="144"/>
      <c r="C773" s="65" t="s">
        <v>464</v>
      </c>
      <c r="D773" s="66" t="s">
        <v>347</v>
      </c>
      <c r="E773" s="67"/>
      <c r="F773" s="67"/>
      <c r="G773" s="68"/>
      <c r="H773" s="68"/>
      <c r="I773" s="69" t="s">
        <v>7</v>
      </c>
      <c r="J773" s="70" t="s">
        <v>717</v>
      </c>
    </row>
    <row r="774" spans="1:10" ht="18" customHeight="1">
      <c r="A774" s="143" t="s">
        <v>467</v>
      </c>
      <c r="B774" s="145"/>
      <c r="C774" s="144"/>
      <c r="D774" s="72" t="s">
        <v>468</v>
      </c>
      <c r="E774" s="73" t="s">
        <v>7</v>
      </c>
      <c r="F774" s="72" t="s">
        <v>469</v>
      </c>
      <c r="G774" s="108" t="s">
        <v>470</v>
      </c>
      <c r="H774" s="74" t="s">
        <v>471</v>
      </c>
      <c r="I774" s="75" t="s">
        <v>472</v>
      </c>
      <c r="J774" s="76"/>
    </row>
    <row r="775" spans="1:10" ht="18" customHeight="1">
      <c r="A775" s="72" t="s">
        <v>473</v>
      </c>
      <c r="B775" s="141" t="s">
        <v>927</v>
      </c>
      <c r="C775" s="142"/>
      <c r="D775" s="86"/>
      <c r="E775" s="97" t="s">
        <v>709</v>
      </c>
      <c r="F775" s="107">
        <f>2.7*0.7*10.89+2.7*1.2*10.89</f>
        <v>55.865700000000004</v>
      </c>
      <c r="G775" s="121"/>
      <c r="H775" s="121"/>
      <c r="I775" s="139"/>
      <c r="J775" s="140"/>
    </row>
    <row r="776" spans="1:10" ht="18" customHeight="1">
      <c r="A776" s="72" t="s">
        <v>475</v>
      </c>
      <c r="B776" s="141" t="s">
        <v>732</v>
      </c>
      <c r="C776" s="142"/>
      <c r="D776" s="86"/>
      <c r="E776" s="113" t="s">
        <v>719</v>
      </c>
      <c r="F776" s="107">
        <v>1</v>
      </c>
      <c r="G776" s="131"/>
      <c r="H776" s="121"/>
      <c r="I776" s="139"/>
      <c r="J776" s="140"/>
    </row>
    <row r="777" spans="1:10" ht="18" customHeight="1">
      <c r="A777" s="72" t="s">
        <v>478</v>
      </c>
      <c r="B777" s="141" t="s">
        <v>733</v>
      </c>
      <c r="C777" s="142"/>
      <c r="D777" s="107"/>
      <c r="E777" s="97" t="s">
        <v>709</v>
      </c>
      <c r="F777" s="107">
        <v>55.87</v>
      </c>
      <c r="G777" s="128"/>
      <c r="H777" s="121"/>
      <c r="I777" s="91"/>
      <c r="J777" s="92"/>
    </row>
    <row r="778" spans="1:10" ht="18" customHeight="1">
      <c r="A778" s="72" t="s">
        <v>490</v>
      </c>
      <c r="B778" s="141" t="s">
        <v>632</v>
      </c>
      <c r="C778" s="142"/>
      <c r="D778" s="86"/>
      <c r="E778" s="97" t="s">
        <v>709</v>
      </c>
      <c r="F778" s="107">
        <v>55.87</v>
      </c>
      <c r="G778" s="128"/>
      <c r="H778" s="121"/>
      <c r="I778" s="91"/>
      <c r="J778" s="92"/>
    </row>
    <row r="779" spans="1:10" ht="18" customHeight="1">
      <c r="A779" s="72" t="s">
        <v>492</v>
      </c>
      <c r="B779" s="141" t="s">
        <v>734</v>
      </c>
      <c r="C779" s="142"/>
      <c r="D779" s="86"/>
      <c r="E779" s="97" t="s">
        <v>466</v>
      </c>
      <c r="F779" s="107">
        <v>1</v>
      </c>
      <c r="G779" s="131"/>
      <c r="H779" s="121"/>
      <c r="I779" s="139"/>
      <c r="J779" s="140"/>
    </row>
    <row r="780" spans="1:10" ht="18" customHeight="1">
      <c r="A780" s="86"/>
      <c r="B780" s="86"/>
      <c r="C780" s="87"/>
      <c r="D780" s="87"/>
      <c r="E780" s="88" t="s">
        <v>480</v>
      </c>
      <c r="F780" s="71" t="str">
        <f>J773</f>
        <v>樘</v>
      </c>
      <c r="G780" s="89" t="s">
        <v>481</v>
      </c>
      <c r="H780" s="121">
        <f>SUM(H775:H779)</f>
        <v>0</v>
      </c>
      <c r="I780" s="139"/>
      <c r="J780" s="140"/>
    </row>
    <row r="781" spans="1:8" ht="18" customHeight="1">
      <c r="A781" s="93"/>
      <c r="B781" s="93"/>
      <c r="D781" s="67"/>
      <c r="F781" s="94"/>
      <c r="H781" s="95"/>
    </row>
    <row r="782" spans="1:10" ht="18" customHeight="1">
      <c r="A782" s="143" t="s">
        <v>940</v>
      </c>
      <c r="B782" s="144"/>
      <c r="C782" s="65" t="s">
        <v>464</v>
      </c>
      <c r="D782" s="66" t="s">
        <v>348</v>
      </c>
      <c r="E782" s="67"/>
      <c r="F782" s="67"/>
      <c r="G782" s="68"/>
      <c r="H782" s="68"/>
      <c r="I782" s="69" t="s">
        <v>7</v>
      </c>
      <c r="J782" s="70" t="s">
        <v>717</v>
      </c>
    </row>
    <row r="783" spans="1:10" ht="18" customHeight="1">
      <c r="A783" s="143" t="s">
        <v>467</v>
      </c>
      <c r="B783" s="145"/>
      <c r="C783" s="144"/>
      <c r="D783" s="72" t="s">
        <v>468</v>
      </c>
      <c r="E783" s="73" t="s">
        <v>7</v>
      </c>
      <c r="F783" s="72" t="s">
        <v>469</v>
      </c>
      <c r="G783" s="108" t="s">
        <v>470</v>
      </c>
      <c r="H783" s="74" t="s">
        <v>471</v>
      </c>
      <c r="I783" s="75" t="s">
        <v>472</v>
      </c>
      <c r="J783" s="76"/>
    </row>
    <row r="784" spans="1:10" ht="18" customHeight="1">
      <c r="A784" s="72" t="s">
        <v>473</v>
      </c>
      <c r="B784" s="141" t="s">
        <v>927</v>
      </c>
      <c r="C784" s="142"/>
      <c r="D784" s="86"/>
      <c r="E784" s="97" t="s">
        <v>709</v>
      </c>
      <c r="F784" s="107">
        <f>3.8*2.1*10.89</f>
        <v>86.9022</v>
      </c>
      <c r="G784" s="121"/>
      <c r="H784" s="121"/>
      <c r="I784" s="139"/>
      <c r="J784" s="140"/>
    </row>
    <row r="785" spans="1:10" ht="18" customHeight="1">
      <c r="A785" s="72" t="s">
        <v>475</v>
      </c>
      <c r="B785" s="141" t="s">
        <v>732</v>
      </c>
      <c r="C785" s="142"/>
      <c r="D785" s="86"/>
      <c r="E785" s="113" t="s">
        <v>719</v>
      </c>
      <c r="F785" s="107">
        <v>1</v>
      </c>
      <c r="G785" s="131"/>
      <c r="H785" s="121"/>
      <c r="I785" s="139"/>
      <c r="J785" s="140"/>
    </row>
    <row r="786" spans="1:10" ht="18" customHeight="1">
      <c r="A786" s="72" t="s">
        <v>478</v>
      </c>
      <c r="B786" s="141" t="s">
        <v>733</v>
      </c>
      <c r="C786" s="142"/>
      <c r="D786" s="107"/>
      <c r="E786" s="97" t="s">
        <v>709</v>
      </c>
      <c r="F786" s="107">
        <v>86.9</v>
      </c>
      <c r="G786" s="128"/>
      <c r="H786" s="121"/>
      <c r="I786" s="91"/>
      <c r="J786" s="92"/>
    </row>
    <row r="787" spans="1:10" ht="18" customHeight="1">
      <c r="A787" s="72" t="s">
        <v>490</v>
      </c>
      <c r="B787" s="141" t="s">
        <v>632</v>
      </c>
      <c r="C787" s="142"/>
      <c r="D787" s="86"/>
      <c r="E787" s="97" t="s">
        <v>709</v>
      </c>
      <c r="F787" s="107">
        <v>86.9</v>
      </c>
      <c r="G787" s="128"/>
      <c r="H787" s="121"/>
      <c r="I787" s="91"/>
      <c r="J787" s="92"/>
    </row>
    <row r="788" spans="1:10" ht="18" customHeight="1">
      <c r="A788" s="72" t="s">
        <v>492</v>
      </c>
      <c r="B788" s="141" t="s">
        <v>734</v>
      </c>
      <c r="C788" s="142"/>
      <c r="D788" s="86"/>
      <c r="E788" s="97" t="s">
        <v>466</v>
      </c>
      <c r="F788" s="107">
        <v>1</v>
      </c>
      <c r="G788" s="131"/>
      <c r="H788" s="121"/>
      <c r="I788" s="139"/>
      <c r="J788" s="140"/>
    </row>
    <row r="789" spans="1:10" ht="18" customHeight="1">
      <c r="A789" s="86"/>
      <c r="B789" s="86"/>
      <c r="C789" s="87"/>
      <c r="D789" s="87"/>
      <c r="E789" s="88" t="s">
        <v>480</v>
      </c>
      <c r="F789" s="71" t="str">
        <f>J782</f>
        <v>樘</v>
      </c>
      <c r="G789" s="89" t="s">
        <v>481</v>
      </c>
      <c r="H789" s="121">
        <f>SUM(H784:H788)</f>
        <v>0</v>
      </c>
      <c r="I789" s="139"/>
      <c r="J789" s="140"/>
    </row>
    <row r="790" spans="1:8" ht="18" customHeight="1">
      <c r="A790" s="93"/>
      <c r="B790" s="93"/>
      <c r="D790" s="67"/>
      <c r="F790" s="94"/>
      <c r="H790" s="95"/>
    </row>
    <row r="791" spans="1:10" ht="18" customHeight="1">
      <c r="A791" s="143" t="s">
        <v>941</v>
      </c>
      <c r="B791" s="144"/>
      <c r="C791" s="65" t="s">
        <v>464</v>
      </c>
      <c r="D791" s="66" t="s">
        <v>349</v>
      </c>
      <c r="E791" s="67"/>
      <c r="F791" s="67"/>
      <c r="G791" s="68"/>
      <c r="H791" s="68"/>
      <c r="I791" s="69" t="s">
        <v>7</v>
      </c>
      <c r="J791" s="70" t="s">
        <v>717</v>
      </c>
    </row>
    <row r="792" spans="1:10" ht="18" customHeight="1">
      <c r="A792" s="143" t="s">
        <v>467</v>
      </c>
      <c r="B792" s="145"/>
      <c r="C792" s="144"/>
      <c r="D792" s="72" t="s">
        <v>468</v>
      </c>
      <c r="E792" s="73" t="s">
        <v>7</v>
      </c>
      <c r="F792" s="72" t="s">
        <v>469</v>
      </c>
      <c r="G792" s="108" t="s">
        <v>470</v>
      </c>
      <c r="H792" s="74" t="s">
        <v>471</v>
      </c>
      <c r="I792" s="75" t="s">
        <v>472</v>
      </c>
      <c r="J792" s="76"/>
    </row>
    <row r="793" spans="1:10" ht="18" customHeight="1">
      <c r="A793" s="72" t="s">
        <v>473</v>
      </c>
      <c r="B793" s="141" t="s">
        <v>927</v>
      </c>
      <c r="C793" s="142"/>
      <c r="D793" s="86"/>
      <c r="E793" s="97" t="s">
        <v>709</v>
      </c>
      <c r="F793" s="107">
        <f>0.8*3.35*10.89</f>
        <v>29.185200000000002</v>
      </c>
      <c r="G793" s="121"/>
      <c r="H793" s="121"/>
      <c r="I793" s="139"/>
      <c r="J793" s="140"/>
    </row>
    <row r="794" spans="1:10" ht="18" customHeight="1">
      <c r="A794" s="72" t="s">
        <v>475</v>
      </c>
      <c r="B794" s="141" t="s">
        <v>732</v>
      </c>
      <c r="C794" s="142"/>
      <c r="D794" s="86"/>
      <c r="E794" s="113" t="s">
        <v>719</v>
      </c>
      <c r="F794" s="107">
        <v>1</v>
      </c>
      <c r="G794" s="131"/>
      <c r="H794" s="121"/>
      <c r="I794" s="139"/>
      <c r="J794" s="140"/>
    </row>
    <row r="795" spans="1:10" ht="18" customHeight="1">
      <c r="A795" s="72" t="s">
        <v>478</v>
      </c>
      <c r="B795" s="141" t="s">
        <v>733</v>
      </c>
      <c r="C795" s="142"/>
      <c r="D795" s="107"/>
      <c r="E795" s="97" t="s">
        <v>709</v>
      </c>
      <c r="F795" s="107">
        <v>29.19</v>
      </c>
      <c r="G795" s="128"/>
      <c r="H795" s="121"/>
      <c r="I795" s="91"/>
      <c r="J795" s="92"/>
    </row>
    <row r="796" spans="1:10" ht="18" customHeight="1">
      <c r="A796" s="72" t="s">
        <v>490</v>
      </c>
      <c r="B796" s="141" t="s">
        <v>632</v>
      </c>
      <c r="C796" s="142"/>
      <c r="D796" s="86"/>
      <c r="E796" s="97" t="s">
        <v>709</v>
      </c>
      <c r="F796" s="107">
        <v>29.19</v>
      </c>
      <c r="G796" s="128"/>
      <c r="H796" s="121"/>
      <c r="I796" s="91"/>
      <c r="J796" s="92"/>
    </row>
    <row r="797" spans="1:10" ht="18" customHeight="1">
      <c r="A797" s="72" t="s">
        <v>492</v>
      </c>
      <c r="B797" s="141" t="s">
        <v>734</v>
      </c>
      <c r="C797" s="142"/>
      <c r="D797" s="86"/>
      <c r="E797" s="97" t="s">
        <v>466</v>
      </c>
      <c r="F797" s="107">
        <v>1</v>
      </c>
      <c r="G797" s="131"/>
      <c r="H797" s="121"/>
      <c r="I797" s="139"/>
      <c r="J797" s="140"/>
    </row>
    <row r="798" spans="1:10" ht="18" customHeight="1">
      <c r="A798" s="86"/>
      <c r="B798" s="86"/>
      <c r="C798" s="87"/>
      <c r="D798" s="87"/>
      <c r="E798" s="88" t="s">
        <v>480</v>
      </c>
      <c r="F798" s="71" t="str">
        <f>J791</f>
        <v>樘</v>
      </c>
      <c r="G798" s="89" t="s">
        <v>481</v>
      </c>
      <c r="H798" s="121">
        <f>SUM(H793:H797)</f>
        <v>0</v>
      </c>
      <c r="I798" s="139"/>
      <c r="J798" s="140"/>
    </row>
    <row r="799" spans="1:8" ht="18" customHeight="1">
      <c r="A799" s="93"/>
      <c r="B799" s="93"/>
      <c r="D799" s="67"/>
      <c r="F799" s="94"/>
      <c r="H799" s="95"/>
    </row>
    <row r="800" spans="1:10" ht="18" customHeight="1">
      <c r="A800" s="143" t="s">
        <v>942</v>
      </c>
      <c r="B800" s="144"/>
      <c r="C800" s="65" t="s">
        <v>464</v>
      </c>
      <c r="D800" s="66" t="s">
        <v>350</v>
      </c>
      <c r="E800" s="67"/>
      <c r="F800" s="67"/>
      <c r="G800" s="68"/>
      <c r="H800" s="68"/>
      <c r="I800" s="69" t="s">
        <v>7</v>
      </c>
      <c r="J800" s="70" t="s">
        <v>717</v>
      </c>
    </row>
    <row r="801" spans="1:10" ht="18" customHeight="1">
      <c r="A801" s="143" t="s">
        <v>467</v>
      </c>
      <c r="B801" s="145"/>
      <c r="C801" s="144"/>
      <c r="D801" s="72" t="s">
        <v>468</v>
      </c>
      <c r="E801" s="73" t="s">
        <v>7</v>
      </c>
      <c r="F801" s="72" t="s">
        <v>469</v>
      </c>
      <c r="G801" s="108" t="s">
        <v>470</v>
      </c>
      <c r="H801" s="74" t="s">
        <v>471</v>
      </c>
      <c r="I801" s="75" t="s">
        <v>472</v>
      </c>
      <c r="J801" s="76"/>
    </row>
    <row r="802" spans="1:10" ht="18" customHeight="1">
      <c r="A802" s="72" t="s">
        <v>473</v>
      </c>
      <c r="B802" s="141" t="s">
        <v>927</v>
      </c>
      <c r="C802" s="142"/>
      <c r="D802" s="86"/>
      <c r="E802" s="97" t="s">
        <v>709</v>
      </c>
      <c r="F802" s="107">
        <f>1.2*0.8*10.89</f>
        <v>10.4544</v>
      </c>
      <c r="G802" s="121"/>
      <c r="H802" s="121"/>
      <c r="I802" s="139"/>
      <c r="J802" s="140"/>
    </row>
    <row r="803" spans="1:10" ht="18" customHeight="1">
      <c r="A803" s="72" t="s">
        <v>475</v>
      </c>
      <c r="B803" s="141" t="s">
        <v>732</v>
      </c>
      <c r="C803" s="142"/>
      <c r="D803" s="86"/>
      <c r="E803" s="113" t="s">
        <v>719</v>
      </c>
      <c r="F803" s="107">
        <v>1</v>
      </c>
      <c r="G803" s="131"/>
      <c r="H803" s="121"/>
      <c r="I803" s="139"/>
      <c r="J803" s="140"/>
    </row>
    <row r="804" spans="1:10" ht="18" customHeight="1">
      <c r="A804" s="72" t="s">
        <v>478</v>
      </c>
      <c r="B804" s="141" t="s">
        <v>733</v>
      </c>
      <c r="C804" s="142"/>
      <c r="D804" s="107"/>
      <c r="E804" s="97" t="s">
        <v>709</v>
      </c>
      <c r="F804" s="107">
        <v>10.45</v>
      </c>
      <c r="G804" s="128"/>
      <c r="H804" s="121"/>
      <c r="I804" s="91"/>
      <c r="J804" s="92"/>
    </row>
    <row r="805" spans="1:10" ht="18" customHeight="1">
      <c r="A805" s="72" t="s">
        <v>490</v>
      </c>
      <c r="B805" s="141" t="s">
        <v>632</v>
      </c>
      <c r="C805" s="142"/>
      <c r="D805" s="86"/>
      <c r="E805" s="97" t="s">
        <v>709</v>
      </c>
      <c r="F805" s="107">
        <v>10.45</v>
      </c>
      <c r="G805" s="128"/>
      <c r="H805" s="121"/>
      <c r="I805" s="91"/>
      <c r="J805" s="92"/>
    </row>
    <row r="806" spans="1:10" ht="18" customHeight="1">
      <c r="A806" s="72" t="s">
        <v>492</v>
      </c>
      <c r="B806" s="141" t="s">
        <v>734</v>
      </c>
      <c r="C806" s="142"/>
      <c r="D806" s="86"/>
      <c r="E806" s="97" t="s">
        <v>466</v>
      </c>
      <c r="F806" s="107">
        <v>1</v>
      </c>
      <c r="G806" s="131"/>
      <c r="H806" s="121"/>
      <c r="I806" s="139"/>
      <c r="J806" s="140"/>
    </row>
    <row r="807" spans="1:10" ht="18" customHeight="1">
      <c r="A807" s="86"/>
      <c r="B807" s="86"/>
      <c r="C807" s="87"/>
      <c r="D807" s="87"/>
      <c r="E807" s="88" t="s">
        <v>480</v>
      </c>
      <c r="F807" s="71" t="str">
        <f>J800</f>
        <v>樘</v>
      </c>
      <c r="G807" s="89" t="s">
        <v>481</v>
      </c>
      <c r="H807" s="121">
        <f>SUM(H802:H806)</f>
        <v>0</v>
      </c>
      <c r="I807" s="139"/>
      <c r="J807" s="140"/>
    </row>
    <row r="808" spans="1:8" ht="18" customHeight="1">
      <c r="A808" s="93"/>
      <c r="B808" s="93"/>
      <c r="D808" s="67"/>
      <c r="F808" s="94"/>
      <c r="H808" s="95"/>
    </row>
    <row r="809" spans="1:10" ht="18" customHeight="1">
      <c r="A809" s="143" t="s">
        <v>943</v>
      </c>
      <c r="B809" s="144"/>
      <c r="C809" s="65" t="s">
        <v>464</v>
      </c>
      <c r="D809" s="66" t="s">
        <v>351</v>
      </c>
      <c r="E809" s="67"/>
      <c r="F809" s="67"/>
      <c r="G809" s="68"/>
      <c r="H809" s="68"/>
      <c r="I809" s="69" t="s">
        <v>7</v>
      </c>
      <c r="J809" s="70" t="s">
        <v>717</v>
      </c>
    </row>
    <row r="810" spans="1:10" ht="18" customHeight="1">
      <c r="A810" s="143" t="s">
        <v>467</v>
      </c>
      <c r="B810" s="145"/>
      <c r="C810" s="144"/>
      <c r="D810" s="72" t="s">
        <v>468</v>
      </c>
      <c r="E810" s="73" t="s">
        <v>7</v>
      </c>
      <c r="F810" s="72" t="s">
        <v>469</v>
      </c>
      <c r="G810" s="108" t="s">
        <v>470</v>
      </c>
      <c r="H810" s="74" t="s">
        <v>471</v>
      </c>
      <c r="I810" s="75" t="s">
        <v>472</v>
      </c>
      <c r="J810" s="76"/>
    </row>
    <row r="811" spans="1:10" ht="18" customHeight="1">
      <c r="A811" s="72" t="s">
        <v>473</v>
      </c>
      <c r="B811" s="141" t="s">
        <v>927</v>
      </c>
      <c r="C811" s="142"/>
      <c r="D811" s="86"/>
      <c r="E811" s="97" t="s">
        <v>709</v>
      </c>
      <c r="F811" s="107">
        <f>1.28*1.9*10.89</f>
        <v>26.48448</v>
      </c>
      <c r="G811" s="121"/>
      <c r="H811" s="121"/>
      <c r="I811" s="139"/>
      <c r="J811" s="140"/>
    </row>
    <row r="812" spans="1:10" ht="18" customHeight="1">
      <c r="A812" s="72" t="s">
        <v>475</v>
      </c>
      <c r="B812" s="141" t="s">
        <v>732</v>
      </c>
      <c r="C812" s="142"/>
      <c r="D812" s="86"/>
      <c r="E812" s="113" t="s">
        <v>719</v>
      </c>
      <c r="F812" s="107">
        <v>1</v>
      </c>
      <c r="G812" s="131"/>
      <c r="H812" s="121"/>
      <c r="I812" s="139"/>
      <c r="J812" s="140"/>
    </row>
    <row r="813" spans="1:10" ht="18" customHeight="1">
      <c r="A813" s="72" t="s">
        <v>478</v>
      </c>
      <c r="B813" s="141" t="s">
        <v>733</v>
      </c>
      <c r="C813" s="142"/>
      <c r="D813" s="107"/>
      <c r="E813" s="97" t="s">
        <v>709</v>
      </c>
      <c r="F813" s="107">
        <v>26.48</v>
      </c>
      <c r="G813" s="128"/>
      <c r="H813" s="121"/>
      <c r="I813" s="91"/>
      <c r="J813" s="92"/>
    </row>
    <row r="814" spans="1:10" ht="18" customHeight="1">
      <c r="A814" s="72" t="s">
        <v>490</v>
      </c>
      <c r="B814" s="141" t="s">
        <v>632</v>
      </c>
      <c r="C814" s="142"/>
      <c r="D814" s="86"/>
      <c r="E814" s="97" t="s">
        <v>709</v>
      </c>
      <c r="F814" s="107">
        <v>26.48</v>
      </c>
      <c r="G814" s="128"/>
      <c r="H814" s="121"/>
      <c r="I814" s="91"/>
      <c r="J814" s="92"/>
    </row>
    <row r="815" spans="1:10" ht="18" customHeight="1">
      <c r="A815" s="72" t="s">
        <v>492</v>
      </c>
      <c r="B815" s="141" t="s">
        <v>734</v>
      </c>
      <c r="C815" s="142"/>
      <c r="D815" s="86"/>
      <c r="E815" s="97" t="s">
        <v>466</v>
      </c>
      <c r="F815" s="107">
        <v>1</v>
      </c>
      <c r="G815" s="131"/>
      <c r="H815" s="121"/>
      <c r="I815" s="139"/>
      <c r="J815" s="140"/>
    </row>
    <row r="816" spans="1:10" ht="18" customHeight="1">
      <c r="A816" s="86"/>
      <c r="B816" s="86"/>
      <c r="C816" s="87"/>
      <c r="D816" s="87"/>
      <c r="E816" s="88" t="s">
        <v>480</v>
      </c>
      <c r="F816" s="71" t="str">
        <f>J809</f>
        <v>樘</v>
      </c>
      <c r="G816" s="89" t="s">
        <v>481</v>
      </c>
      <c r="H816" s="121">
        <f>SUM(H811:H815)</f>
        <v>0</v>
      </c>
      <c r="I816" s="139"/>
      <c r="J816" s="140"/>
    </row>
    <row r="817" spans="1:8" ht="18" customHeight="1">
      <c r="A817" s="93"/>
      <c r="B817" s="93"/>
      <c r="D817" s="67"/>
      <c r="F817" s="94"/>
      <c r="H817" s="95"/>
    </row>
    <row r="818" spans="1:10" ht="18" customHeight="1">
      <c r="A818" s="143" t="s">
        <v>944</v>
      </c>
      <c r="B818" s="144"/>
      <c r="C818" s="65" t="s">
        <v>464</v>
      </c>
      <c r="D818" s="66" t="s">
        <v>352</v>
      </c>
      <c r="E818" s="67"/>
      <c r="F818" s="67"/>
      <c r="G818" s="68"/>
      <c r="H818" s="68"/>
      <c r="I818" s="69" t="s">
        <v>7</v>
      </c>
      <c r="J818" s="70" t="s">
        <v>717</v>
      </c>
    </row>
    <row r="819" spans="1:10" ht="18" customHeight="1">
      <c r="A819" s="143" t="s">
        <v>467</v>
      </c>
      <c r="B819" s="145"/>
      <c r="C819" s="144"/>
      <c r="D819" s="72" t="s">
        <v>468</v>
      </c>
      <c r="E819" s="73" t="s">
        <v>7</v>
      </c>
      <c r="F819" s="72" t="s">
        <v>469</v>
      </c>
      <c r="G819" s="108" t="s">
        <v>470</v>
      </c>
      <c r="H819" s="74" t="s">
        <v>471</v>
      </c>
      <c r="I819" s="75" t="s">
        <v>472</v>
      </c>
      <c r="J819" s="76"/>
    </row>
    <row r="820" spans="1:10" ht="18" customHeight="1">
      <c r="A820" s="72" t="s">
        <v>473</v>
      </c>
      <c r="B820" s="141" t="s">
        <v>927</v>
      </c>
      <c r="C820" s="142"/>
      <c r="D820" s="86"/>
      <c r="E820" s="97" t="s">
        <v>709</v>
      </c>
      <c r="F820" s="107">
        <f>1.3*1.9*10.89</f>
        <v>26.8983</v>
      </c>
      <c r="G820" s="121"/>
      <c r="H820" s="121"/>
      <c r="I820" s="139"/>
      <c r="J820" s="140"/>
    </row>
    <row r="821" spans="1:10" ht="18" customHeight="1">
      <c r="A821" s="72" t="s">
        <v>475</v>
      </c>
      <c r="B821" s="141" t="s">
        <v>732</v>
      </c>
      <c r="C821" s="142"/>
      <c r="D821" s="86"/>
      <c r="E821" s="113" t="s">
        <v>719</v>
      </c>
      <c r="F821" s="107">
        <v>1</v>
      </c>
      <c r="G821" s="131"/>
      <c r="H821" s="121"/>
      <c r="I821" s="139"/>
      <c r="J821" s="140"/>
    </row>
    <row r="822" spans="1:10" ht="18" customHeight="1">
      <c r="A822" s="72" t="s">
        <v>478</v>
      </c>
      <c r="B822" s="141" t="s">
        <v>733</v>
      </c>
      <c r="C822" s="142"/>
      <c r="D822" s="107"/>
      <c r="E822" s="97" t="s">
        <v>709</v>
      </c>
      <c r="F822" s="107">
        <v>26.9</v>
      </c>
      <c r="G822" s="128"/>
      <c r="H822" s="121"/>
      <c r="I822" s="91"/>
      <c r="J822" s="92"/>
    </row>
    <row r="823" spans="1:10" ht="18" customHeight="1">
      <c r="A823" s="72" t="s">
        <v>490</v>
      </c>
      <c r="B823" s="141" t="s">
        <v>632</v>
      </c>
      <c r="C823" s="142"/>
      <c r="D823" s="86"/>
      <c r="E823" s="97" t="s">
        <v>709</v>
      </c>
      <c r="F823" s="107">
        <v>26.9</v>
      </c>
      <c r="G823" s="128"/>
      <c r="H823" s="121"/>
      <c r="I823" s="91"/>
      <c r="J823" s="92"/>
    </row>
    <row r="824" spans="1:10" ht="18" customHeight="1">
      <c r="A824" s="72" t="s">
        <v>492</v>
      </c>
      <c r="B824" s="141" t="s">
        <v>734</v>
      </c>
      <c r="C824" s="142"/>
      <c r="D824" s="86"/>
      <c r="E824" s="97" t="s">
        <v>466</v>
      </c>
      <c r="F824" s="107">
        <v>1</v>
      </c>
      <c r="G824" s="131"/>
      <c r="H824" s="121"/>
      <c r="I824" s="139"/>
      <c r="J824" s="140"/>
    </row>
    <row r="825" spans="1:10" ht="18" customHeight="1">
      <c r="A825" s="86"/>
      <c r="B825" s="86"/>
      <c r="C825" s="87"/>
      <c r="D825" s="87"/>
      <c r="E825" s="88" t="s">
        <v>480</v>
      </c>
      <c r="F825" s="71" t="str">
        <f>J818</f>
        <v>樘</v>
      </c>
      <c r="G825" s="89" t="s">
        <v>481</v>
      </c>
      <c r="H825" s="121">
        <f>SUM(H820:H824)</f>
        <v>0</v>
      </c>
      <c r="I825" s="139"/>
      <c r="J825" s="140"/>
    </row>
    <row r="826" spans="1:8" ht="18" customHeight="1">
      <c r="A826" s="93"/>
      <c r="B826" s="93"/>
      <c r="D826" s="67"/>
      <c r="F826" s="94"/>
      <c r="H826" s="95"/>
    </row>
    <row r="827" spans="1:10" ht="18" customHeight="1">
      <c r="A827" s="143" t="s">
        <v>945</v>
      </c>
      <c r="B827" s="144"/>
      <c r="C827" s="65" t="s">
        <v>464</v>
      </c>
      <c r="D827" s="66" t="s">
        <v>353</v>
      </c>
      <c r="E827" s="67"/>
      <c r="F827" s="67"/>
      <c r="G827" s="68"/>
      <c r="H827" s="68"/>
      <c r="I827" s="69" t="s">
        <v>7</v>
      </c>
      <c r="J827" s="70" t="s">
        <v>717</v>
      </c>
    </row>
    <row r="828" spans="1:10" ht="18" customHeight="1">
      <c r="A828" s="143" t="s">
        <v>467</v>
      </c>
      <c r="B828" s="145"/>
      <c r="C828" s="144"/>
      <c r="D828" s="72" t="s">
        <v>468</v>
      </c>
      <c r="E828" s="73" t="s">
        <v>7</v>
      </c>
      <c r="F828" s="72" t="s">
        <v>469</v>
      </c>
      <c r="G828" s="108" t="s">
        <v>470</v>
      </c>
      <c r="H828" s="74" t="s">
        <v>471</v>
      </c>
      <c r="I828" s="75" t="s">
        <v>472</v>
      </c>
      <c r="J828" s="76"/>
    </row>
    <row r="829" spans="1:10" ht="18" customHeight="1">
      <c r="A829" s="72" t="s">
        <v>473</v>
      </c>
      <c r="B829" s="141" t="s">
        <v>927</v>
      </c>
      <c r="C829" s="142"/>
      <c r="D829" s="86"/>
      <c r="E829" s="97" t="s">
        <v>709</v>
      </c>
      <c r="F829" s="107">
        <f>0.5*1.1*10.89</f>
        <v>5.9895000000000005</v>
      </c>
      <c r="G829" s="121"/>
      <c r="H829" s="121"/>
      <c r="I829" s="139"/>
      <c r="J829" s="140"/>
    </row>
    <row r="830" spans="1:10" ht="18" customHeight="1">
      <c r="A830" s="72" t="s">
        <v>475</v>
      </c>
      <c r="B830" s="141" t="s">
        <v>732</v>
      </c>
      <c r="C830" s="142"/>
      <c r="D830" s="86"/>
      <c r="E830" s="113" t="s">
        <v>719</v>
      </c>
      <c r="F830" s="107">
        <v>1</v>
      </c>
      <c r="G830" s="131"/>
      <c r="H830" s="121"/>
      <c r="I830" s="139"/>
      <c r="J830" s="140"/>
    </row>
    <row r="831" spans="1:10" ht="18" customHeight="1">
      <c r="A831" s="72" t="s">
        <v>478</v>
      </c>
      <c r="B831" s="141" t="s">
        <v>733</v>
      </c>
      <c r="C831" s="142"/>
      <c r="D831" s="107"/>
      <c r="E831" s="97" t="s">
        <v>709</v>
      </c>
      <c r="F831" s="107">
        <v>5.99</v>
      </c>
      <c r="G831" s="128"/>
      <c r="H831" s="121"/>
      <c r="I831" s="91"/>
      <c r="J831" s="92"/>
    </row>
    <row r="832" spans="1:10" ht="18" customHeight="1">
      <c r="A832" s="72" t="s">
        <v>490</v>
      </c>
      <c r="B832" s="141" t="s">
        <v>632</v>
      </c>
      <c r="C832" s="142"/>
      <c r="D832" s="86"/>
      <c r="E832" s="97" t="s">
        <v>709</v>
      </c>
      <c r="F832" s="107">
        <v>5.99</v>
      </c>
      <c r="G832" s="128"/>
      <c r="H832" s="121"/>
      <c r="I832" s="91"/>
      <c r="J832" s="92"/>
    </row>
    <row r="833" spans="1:10" ht="18" customHeight="1">
      <c r="A833" s="72" t="s">
        <v>492</v>
      </c>
      <c r="B833" s="141" t="s">
        <v>734</v>
      </c>
      <c r="C833" s="142"/>
      <c r="D833" s="86"/>
      <c r="E833" s="97" t="s">
        <v>466</v>
      </c>
      <c r="F833" s="107">
        <v>1</v>
      </c>
      <c r="G833" s="131"/>
      <c r="H833" s="121"/>
      <c r="I833" s="139"/>
      <c r="J833" s="140"/>
    </row>
    <row r="834" spans="1:10" ht="18" customHeight="1">
      <c r="A834" s="86"/>
      <c r="B834" s="86"/>
      <c r="C834" s="87"/>
      <c r="D834" s="87"/>
      <c r="E834" s="88" t="s">
        <v>480</v>
      </c>
      <c r="F834" s="71" t="str">
        <f>J827</f>
        <v>樘</v>
      </c>
      <c r="G834" s="89" t="s">
        <v>481</v>
      </c>
      <c r="H834" s="121">
        <f>SUM(H829:H833)</f>
        <v>0</v>
      </c>
      <c r="I834" s="139"/>
      <c r="J834" s="140"/>
    </row>
    <row r="835" spans="1:8" ht="18" customHeight="1">
      <c r="A835" s="93"/>
      <c r="B835" s="93"/>
      <c r="D835" s="67"/>
      <c r="F835" s="94"/>
      <c r="H835" s="95"/>
    </row>
    <row r="836" spans="1:10" ht="18" customHeight="1">
      <c r="A836" s="143" t="s">
        <v>946</v>
      </c>
      <c r="B836" s="144"/>
      <c r="C836" s="65" t="s">
        <v>464</v>
      </c>
      <c r="D836" s="66" t="s">
        <v>354</v>
      </c>
      <c r="E836" s="67"/>
      <c r="F836" s="67"/>
      <c r="G836" s="68"/>
      <c r="H836" s="68"/>
      <c r="I836" s="69" t="s">
        <v>7</v>
      </c>
      <c r="J836" s="70" t="s">
        <v>717</v>
      </c>
    </row>
    <row r="837" spans="1:10" ht="18" customHeight="1">
      <c r="A837" s="143" t="s">
        <v>467</v>
      </c>
      <c r="B837" s="145"/>
      <c r="C837" s="144"/>
      <c r="D837" s="72" t="s">
        <v>468</v>
      </c>
      <c r="E837" s="73" t="s">
        <v>7</v>
      </c>
      <c r="F837" s="72" t="s">
        <v>469</v>
      </c>
      <c r="G837" s="108" t="s">
        <v>470</v>
      </c>
      <c r="H837" s="74" t="s">
        <v>471</v>
      </c>
      <c r="I837" s="75" t="s">
        <v>472</v>
      </c>
      <c r="J837" s="76"/>
    </row>
    <row r="838" spans="1:10" ht="18" customHeight="1">
      <c r="A838" s="72" t="s">
        <v>473</v>
      </c>
      <c r="B838" s="141" t="s">
        <v>936</v>
      </c>
      <c r="C838" s="142"/>
      <c r="D838" s="86"/>
      <c r="E838" s="97" t="s">
        <v>709</v>
      </c>
      <c r="F838" s="107">
        <f>1*0.55*10.89</f>
        <v>5.9895000000000005</v>
      </c>
      <c r="G838" s="121"/>
      <c r="H838" s="121"/>
      <c r="I838" s="139"/>
      <c r="J838" s="140"/>
    </row>
    <row r="839" spans="1:10" ht="18" customHeight="1">
      <c r="A839" s="72" t="s">
        <v>475</v>
      </c>
      <c r="B839" s="141" t="s">
        <v>732</v>
      </c>
      <c r="C839" s="142"/>
      <c r="D839" s="86"/>
      <c r="E839" s="113" t="s">
        <v>719</v>
      </c>
      <c r="F839" s="107">
        <v>1</v>
      </c>
      <c r="G839" s="131"/>
      <c r="H839" s="121"/>
      <c r="I839" s="139"/>
      <c r="J839" s="140"/>
    </row>
    <row r="840" spans="1:10" ht="18" customHeight="1">
      <c r="A840" s="72" t="s">
        <v>478</v>
      </c>
      <c r="B840" s="141" t="s">
        <v>733</v>
      </c>
      <c r="C840" s="142"/>
      <c r="D840" s="107"/>
      <c r="E840" s="97" t="s">
        <v>709</v>
      </c>
      <c r="F840" s="107">
        <v>5.99</v>
      </c>
      <c r="G840" s="128"/>
      <c r="H840" s="121"/>
      <c r="I840" s="91"/>
      <c r="J840" s="92"/>
    </row>
    <row r="841" spans="1:10" ht="18" customHeight="1">
      <c r="A841" s="72" t="s">
        <v>490</v>
      </c>
      <c r="B841" s="141" t="s">
        <v>632</v>
      </c>
      <c r="C841" s="142"/>
      <c r="D841" s="86"/>
      <c r="E841" s="97" t="s">
        <v>709</v>
      </c>
      <c r="F841" s="107">
        <v>5.99</v>
      </c>
      <c r="G841" s="128"/>
      <c r="H841" s="121"/>
      <c r="I841" s="91"/>
      <c r="J841" s="92"/>
    </row>
    <row r="842" spans="1:10" ht="18" customHeight="1">
      <c r="A842" s="72" t="s">
        <v>492</v>
      </c>
      <c r="B842" s="141" t="s">
        <v>734</v>
      </c>
      <c r="C842" s="142"/>
      <c r="D842" s="86"/>
      <c r="E842" s="97" t="s">
        <v>466</v>
      </c>
      <c r="F842" s="107">
        <v>1</v>
      </c>
      <c r="G842" s="131"/>
      <c r="H842" s="121"/>
      <c r="I842" s="139"/>
      <c r="J842" s="140"/>
    </row>
    <row r="843" spans="1:10" ht="18" customHeight="1">
      <c r="A843" s="86"/>
      <c r="B843" s="86"/>
      <c r="C843" s="87"/>
      <c r="D843" s="87"/>
      <c r="E843" s="88" t="s">
        <v>480</v>
      </c>
      <c r="F843" s="71" t="str">
        <f>J836</f>
        <v>樘</v>
      </c>
      <c r="G843" s="89" t="s">
        <v>481</v>
      </c>
      <c r="H843" s="121">
        <f>SUM(H838:H842)</f>
        <v>0</v>
      </c>
      <c r="I843" s="139"/>
      <c r="J843" s="140"/>
    </row>
    <row r="844" spans="1:8" ht="18" customHeight="1">
      <c r="A844" s="93"/>
      <c r="B844" s="93"/>
      <c r="D844" s="67"/>
      <c r="F844" s="94"/>
      <c r="H844" s="95"/>
    </row>
    <row r="845" spans="1:10" ht="18" customHeight="1">
      <c r="A845" s="143" t="s">
        <v>947</v>
      </c>
      <c r="B845" s="144"/>
      <c r="C845" s="65" t="s">
        <v>464</v>
      </c>
      <c r="D845" s="66" t="s">
        <v>355</v>
      </c>
      <c r="E845" s="67"/>
      <c r="F845" s="67"/>
      <c r="G845" s="68"/>
      <c r="H845" s="68"/>
      <c r="I845" s="69" t="s">
        <v>7</v>
      </c>
      <c r="J845" s="70" t="s">
        <v>717</v>
      </c>
    </row>
    <row r="846" spans="1:10" ht="18" customHeight="1">
      <c r="A846" s="143" t="s">
        <v>467</v>
      </c>
      <c r="B846" s="145"/>
      <c r="C846" s="144"/>
      <c r="D846" s="72" t="s">
        <v>468</v>
      </c>
      <c r="E846" s="73" t="s">
        <v>7</v>
      </c>
      <c r="F846" s="72" t="s">
        <v>469</v>
      </c>
      <c r="G846" s="108" t="s">
        <v>470</v>
      </c>
      <c r="H846" s="74" t="s">
        <v>471</v>
      </c>
      <c r="I846" s="75" t="s">
        <v>472</v>
      </c>
      <c r="J846" s="76"/>
    </row>
    <row r="847" spans="1:10" ht="18" customHeight="1">
      <c r="A847" s="72" t="s">
        <v>473</v>
      </c>
      <c r="B847" s="141" t="s">
        <v>927</v>
      </c>
      <c r="C847" s="142"/>
      <c r="D847" s="86"/>
      <c r="E847" s="97" t="s">
        <v>709</v>
      </c>
      <c r="F847" s="107">
        <f>0.8*1.75*10.89</f>
        <v>15.246000000000002</v>
      </c>
      <c r="G847" s="121"/>
      <c r="H847" s="121"/>
      <c r="I847" s="139"/>
      <c r="J847" s="140"/>
    </row>
    <row r="848" spans="1:10" ht="18" customHeight="1">
      <c r="A848" s="72" t="s">
        <v>475</v>
      </c>
      <c r="B848" s="141" t="s">
        <v>732</v>
      </c>
      <c r="C848" s="142"/>
      <c r="D848" s="86"/>
      <c r="E848" s="113" t="s">
        <v>719</v>
      </c>
      <c r="F848" s="107">
        <v>1</v>
      </c>
      <c r="G848" s="131"/>
      <c r="H848" s="121"/>
      <c r="I848" s="139"/>
      <c r="J848" s="140"/>
    </row>
    <row r="849" spans="1:10" ht="18" customHeight="1">
      <c r="A849" s="72" t="s">
        <v>478</v>
      </c>
      <c r="B849" s="141" t="s">
        <v>733</v>
      </c>
      <c r="C849" s="142"/>
      <c r="D849" s="107"/>
      <c r="E849" s="97" t="s">
        <v>709</v>
      </c>
      <c r="F849" s="107">
        <v>15.25</v>
      </c>
      <c r="G849" s="128"/>
      <c r="H849" s="121"/>
      <c r="I849" s="91"/>
      <c r="J849" s="92"/>
    </row>
    <row r="850" spans="1:10" ht="18" customHeight="1">
      <c r="A850" s="72" t="s">
        <v>490</v>
      </c>
      <c r="B850" s="141" t="s">
        <v>632</v>
      </c>
      <c r="C850" s="142"/>
      <c r="D850" s="86"/>
      <c r="E850" s="97" t="s">
        <v>709</v>
      </c>
      <c r="F850" s="107">
        <v>15.25</v>
      </c>
      <c r="G850" s="128"/>
      <c r="H850" s="121"/>
      <c r="I850" s="91"/>
      <c r="J850" s="92"/>
    </row>
    <row r="851" spans="1:10" ht="18" customHeight="1">
      <c r="A851" s="72" t="s">
        <v>492</v>
      </c>
      <c r="B851" s="141" t="s">
        <v>734</v>
      </c>
      <c r="C851" s="142"/>
      <c r="D851" s="86"/>
      <c r="E851" s="97" t="s">
        <v>466</v>
      </c>
      <c r="F851" s="107">
        <v>1</v>
      </c>
      <c r="G851" s="131"/>
      <c r="H851" s="121"/>
      <c r="I851" s="139"/>
      <c r="J851" s="140"/>
    </row>
    <row r="852" spans="1:10" ht="18" customHeight="1">
      <c r="A852" s="86"/>
      <c r="B852" s="86"/>
      <c r="C852" s="87"/>
      <c r="D852" s="87"/>
      <c r="E852" s="88" t="s">
        <v>480</v>
      </c>
      <c r="F852" s="71" t="str">
        <f>J845</f>
        <v>樘</v>
      </c>
      <c r="G852" s="89" t="s">
        <v>481</v>
      </c>
      <c r="H852" s="121">
        <f>SUM(H847:H851)</f>
        <v>0</v>
      </c>
      <c r="I852" s="139"/>
      <c r="J852" s="140"/>
    </row>
    <row r="853" spans="1:8" ht="18" customHeight="1">
      <c r="A853" s="93"/>
      <c r="B853" s="93"/>
      <c r="D853" s="67"/>
      <c r="F853" s="94"/>
      <c r="H853" s="95"/>
    </row>
    <row r="854" spans="1:10" ht="18" customHeight="1">
      <c r="A854" s="143" t="s">
        <v>948</v>
      </c>
      <c r="B854" s="144"/>
      <c r="C854" s="65" t="s">
        <v>464</v>
      </c>
      <c r="D854" s="66" t="s">
        <v>356</v>
      </c>
      <c r="E854" s="67"/>
      <c r="F854" s="67"/>
      <c r="G854" s="68"/>
      <c r="H854" s="68"/>
      <c r="I854" s="69" t="s">
        <v>7</v>
      </c>
      <c r="J854" s="70" t="s">
        <v>717</v>
      </c>
    </row>
    <row r="855" spans="1:10" ht="18" customHeight="1">
      <c r="A855" s="143" t="s">
        <v>467</v>
      </c>
      <c r="B855" s="145"/>
      <c r="C855" s="144"/>
      <c r="D855" s="72" t="s">
        <v>468</v>
      </c>
      <c r="E855" s="73" t="s">
        <v>7</v>
      </c>
      <c r="F855" s="72" t="s">
        <v>469</v>
      </c>
      <c r="G855" s="108" t="s">
        <v>470</v>
      </c>
      <c r="H855" s="74" t="s">
        <v>471</v>
      </c>
      <c r="I855" s="75" t="s">
        <v>472</v>
      </c>
      <c r="J855" s="76"/>
    </row>
    <row r="856" spans="1:10" ht="18" customHeight="1">
      <c r="A856" s="72" t="s">
        <v>473</v>
      </c>
      <c r="B856" s="141" t="s">
        <v>927</v>
      </c>
      <c r="C856" s="142"/>
      <c r="D856" s="86"/>
      <c r="E856" s="97" t="s">
        <v>709</v>
      </c>
      <c r="F856" s="107">
        <f>1.2*0.8*10.89</f>
        <v>10.4544</v>
      </c>
      <c r="G856" s="121"/>
      <c r="H856" s="121"/>
      <c r="I856" s="139"/>
      <c r="J856" s="140"/>
    </row>
    <row r="857" spans="1:10" ht="18" customHeight="1">
      <c r="A857" s="72" t="s">
        <v>475</v>
      </c>
      <c r="B857" s="141" t="s">
        <v>732</v>
      </c>
      <c r="C857" s="142"/>
      <c r="D857" s="86"/>
      <c r="E857" s="113" t="s">
        <v>719</v>
      </c>
      <c r="F857" s="107">
        <v>1</v>
      </c>
      <c r="G857" s="131"/>
      <c r="H857" s="121"/>
      <c r="I857" s="139"/>
      <c r="J857" s="140"/>
    </row>
    <row r="858" spans="1:10" ht="18" customHeight="1">
      <c r="A858" s="72" t="s">
        <v>478</v>
      </c>
      <c r="B858" s="141" t="s">
        <v>733</v>
      </c>
      <c r="C858" s="142"/>
      <c r="D858" s="107"/>
      <c r="E858" s="97" t="s">
        <v>709</v>
      </c>
      <c r="F858" s="107">
        <v>10.45</v>
      </c>
      <c r="G858" s="128"/>
      <c r="H858" s="121"/>
      <c r="I858" s="91"/>
      <c r="J858" s="92"/>
    </row>
    <row r="859" spans="1:10" ht="18" customHeight="1">
      <c r="A859" s="72" t="s">
        <v>490</v>
      </c>
      <c r="B859" s="141" t="s">
        <v>632</v>
      </c>
      <c r="C859" s="142"/>
      <c r="D859" s="86"/>
      <c r="E859" s="97" t="s">
        <v>709</v>
      </c>
      <c r="F859" s="107">
        <v>10.45</v>
      </c>
      <c r="G859" s="128"/>
      <c r="H859" s="121"/>
      <c r="I859" s="91"/>
      <c r="J859" s="92"/>
    </row>
    <row r="860" spans="1:10" ht="18" customHeight="1">
      <c r="A860" s="72" t="s">
        <v>492</v>
      </c>
      <c r="B860" s="141" t="s">
        <v>734</v>
      </c>
      <c r="C860" s="142"/>
      <c r="D860" s="86"/>
      <c r="E860" s="97" t="s">
        <v>466</v>
      </c>
      <c r="F860" s="107">
        <v>1</v>
      </c>
      <c r="G860" s="131"/>
      <c r="H860" s="121"/>
      <c r="I860" s="139"/>
      <c r="J860" s="140"/>
    </row>
    <row r="861" spans="1:10" ht="18" customHeight="1">
      <c r="A861" s="86"/>
      <c r="B861" s="86"/>
      <c r="C861" s="87"/>
      <c r="D861" s="87"/>
      <c r="E861" s="88" t="s">
        <v>480</v>
      </c>
      <c r="F861" s="71" t="str">
        <f>J854</f>
        <v>樘</v>
      </c>
      <c r="G861" s="89" t="s">
        <v>481</v>
      </c>
      <c r="H861" s="121">
        <f>SUM(H856:H860)</f>
        <v>0</v>
      </c>
      <c r="I861" s="139"/>
      <c r="J861" s="140"/>
    </row>
    <row r="862" spans="1:8" ht="18" customHeight="1">
      <c r="A862" s="93"/>
      <c r="B862" s="93"/>
      <c r="D862" s="67"/>
      <c r="F862" s="94"/>
      <c r="H862" s="95"/>
    </row>
    <row r="863" spans="1:10" ht="18" customHeight="1">
      <c r="A863" s="143" t="s">
        <v>949</v>
      </c>
      <c r="B863" s="144"/>
      <c r="C863" s="65" t="s">
        <v>464</v>
      </c>
      <c r="D863" s="66" t="s">
        <v>357</v>
      </c>
      <c r="E863" s="67"/>
      <c r="F863" s="67"/>
      <c r="G863" s="68"/>
      <c r="H863" s="68"/>
      <c r="I863" s="69" t="s">
        <v>7</v>
      </c>
      <c r="J863" s="70" t="s">
        <v>717</v>
      </c>
    </row>
    <row r="864" spans="1:10" ht="18" customHeight="1">
      <c r="A864" s="143" t="s">
        <v>467</v>
      </c>
      <c r="B864" s="145"/>
      <c r="C864" s="144"/>
      <c r="D864" s="72" t="s">
        <v>468</v>
      </c>
      <c r="E864" s="73" t="s">
        <v>7</v>
      </c>
      <c r="F864" s="72" t="s">
        <v>469</v>
      </c>
      <c r="G864" s="108" t="s">
        <v>470</v>
      </c>
      <c r="H864" s="74" t="s">
        <v>471</v>
      </c>
      <c r="I864" s="75" t="s">
        <v>472</v>
      </c>
      <c r="J864" s="76"/>
    </row>
    <row r="865" spans="1:10" ht="18" customHeight="1">
      <c r="A865" s="72" t="s">
        <v>473</v>
      </c>
      <c r="B865" s="141" t="s">
        <v>936</v>
      </c>
      <c r="C865" s="142"/>
      <c r="D865" s="86"/>
      <c r="E865" s="97" t="s">
        <v>709</v>
      </c>
      <c r="F865" s="107">
        <f>1*0.8*10.89</f>
        <v>8.712000000000002</v>
      </c>
      <c r="G865" s="121"/>
      <c r="H865" s="121"/>
      <c r="I865" s="139"/>
      <c r="J865" s="140"/>
    </row>
    <row r="866" spans="1:10" ht="18" customHeight="1">
      <c r="A866" s="72" t="s">
        <v>475</v>
      </c>
      <c r="B866" s="141" t="s">
        <v>732</v>
      </c>
      <c r="C866" s="142"/>
      <c r="D866" s="86"/>
      <c r="E866" s="113" t="s">
        <v>719</v>
      </c>
      <c r="F866" s="107">
        <v>1</v>
      </c>
      <c r="G866" s="131"/>
      <c r="H866" s="121"/>
      <c r="I866" s="139"/>
      <c r="J866" s="140"/>
    </row>
    <row r="867" spans="1:10" ht="18" customHeight="1">
      <c r="A867" s="72" t="s">
        <v>478</v>
      </c>
      <c r="B867" s="141" t="s">
        <v>733</v>
      </c>
      <c r="C867" s="142"/>
      <c r="D867" s="107"/>
      <c r="E867" s="97" t="s">
        <v>709</v>
      </c>
      <c r="F867" s="107">
        <v>8.71</v>
      </c>
      <c r="G867" s="128"/>
      <c r="H867" s="121"/>
      <c r="I867" s="91"/>
      <c r="J867" s="92"/>
    </row>
    <row r="868" spans="1:10" ht="18" customHeight="1">
      <c r="A868" s="72" t="s">
        <v>490</v>
      </c>
      <c r="B868" s="141" t="s">
        <v>632</v>
      </c>
      <c r="C868" s="142"/>
      <c r="D868" s="86"/>
      <c r="E868" s="97" t="s">
        <v>709</v>
      </c>
      <c r="F868" s="107">
        <v>8.71</v>
      </c>
      <c r="G868" s="128"/>
      <c r="H868" s="121"/>
      <c r="I868" s="91"/>
      <c r="J868" s="92"/>
    </row>
    <row r="869" spans="1:10" ht="18" customHeight="1">
      <c r="A869" s="72" t="s">
        <v>492</v>
      </c>
      <c r="B869" s="141" t="s">
        <v>734</v>
      </c>
      <c r="C869" s="142"/>
      <c r="D869" s="86"/>
      <c r="E869" s="97" t="s">
        <v>466</v>
      </c>
      <c r="F869" s="107">
        <v>1</v>
      </c>
      <c r="G869" s="131"/>
      <c r="H869" s="121"/>
      <c r="I869" s="139"/>
      <c r="J869" s="140"/>
    </row>
    <row r="870" spans="1:10" ht="18" customHeight="1">
      <c r="A870" s="86"/>
      <c r="B870" s="86"/>
      <c r="C870" s="87"/>
      <c r="D870" s="87"/>
      <c r="E870" s="88" t="s">
        <v>480</v>
      </c>
      <c r="F870" s="71" t="str">
        <f>J863</f>
        <v>樘</v>
      </c>
      <c r="G870" s="89" t="s">
        <v>481</v>
      </c>
      <c r="H870" s="121">
        <f>SUM(H865:H869)</f>
        <v>0</v>
      </c>
      <c r="I870" s="139"/>
      <c r="J870" s="140"/>
    </row>
    <row r="871" spans="1:8" ht="18" customHeight="1">
      <c r="A871" s="93"/>
      <c r="B871" s="93"/>
      <c r="D871" s="67"/>
      <c r="F871" s="94"/>
      <c r="H871" s="95"/>
    </row>
    <row r="872" spans="1:10" ht="18" customHeight="1">
      <c r="A872" s="143" t="s">
        <v>950</v>
      </c>
      <c r="B872" s="144"/>
      <c r="C872" s="65" t="s">
        <v>464</v>
      </c>
      <c r="D872" s="66" t="s">
        <v>358</v>
      </c>
      <c r="E872" s="67"/>
      <c r="F872" s="67"/>
      <c r="G872" s="68"/>
      <c r="H872" s="68"/>
      <c r="I872" s="69" t="s">
        <v>7</v>
      </c>
      <c r="J872" s="70" t="s">
        <v>717</v>
      </c>
    </row>
    <row r="873" spans="1:10" ht="18" customHeight="1">
      <c r="A873" s="143" t="s">
        <v>467</v>
      </c>
      <c r="B873" s="145"/>
      <c r="C873" s="144"/>
      <c r="D873" s="72" t="s">
        <v>468</v>
      </c>
      <c r="E873" s="73" t="s">
        <v>7</v>
      </c>
      <c r="F873" s="72" t="s">
        <v>469</v>
      </c>
      <c r="G873" s="108" t="s">
        <v>470</v>
      </c>
      <c r="H873" s="74" t="s">
        <v>471</v>
      </c>
      <c r="I873" s="75" t="s">
        <v>472</v>
      </c>
      <c r="J873" s="76"/>
    </row>
    <row r="874" spans="1:10" ht="18" customHeight="1">
      <c r="A874" s="72" t="s">
        <v>473</v>
      </c>
      <c r="B874" s="141" t="s">
        <v>927</v>
      </c>
      <c r="C874" s="142"/>
      <c r="D874" s="86"/>
      <c r="E874" s="97" t="s">
        <v>709</v>
      </c>
      <c r="F874" s="107">
        <f>1.8*1.1*10.89</f>
        <v>21.562200000000004</v>
      </c>
      <c r="G874" s="90"/>
      <c r="H874" s="90"/>
      <c r="I874" s="139"/>
      <c r="J874" s="140"/>
    </row>
    <row r="875" spans="1:10" ht="18" customHeight="1">
      <c r="A875" s="72" t="s">
        <v>475</v>
      </c>
      <c r="B875" s="141" t="s">
        <v>732</v>
      </c>
      <c r="C875" s="142"/>
      <c r="D875" s="86"/>
      <c r="E875" s="113" t="s">
        <v>719</v>
      </c>
      <c r="F875" s="107">
        <v>1</v>
      </c>
      <c r="G875" s="112"/>
      <c r="H875" s="90"/>
      <c r="I875" s="139"/>
      <c r="J875" s="140"/>
    </row>
    <row r="876" spans="1:10" ht="18" customHeight="1">
      <c r="A876" s="72" t="s">
        <v>478</v>
      </c>
      <c r="B876" s="141" t="s">
        <v>733</v>
      </c>
      <c r="C876" s="142"/>
      <c r="D876" s="107"/>
      <c r="E876" s="97" t="s">
        <v>709</v>
      </c>
      <c r="F876" s="107">
        <v>21.56</v>
      </c>
      <c r="G876" s="108"/>
      <c r="H876" s="90"/>
      <c r="I876" s="91"/>
      <c r="J876" s="92"/>
    </row>
    <row r="877" spans="1:10" ht="18" customHeight="1">
      <c r="A877" s="72" t="s">
        <v>490</v>
      </c>
      <c r="B877" s="141" t="s">
        <v>632</v>
      </c>
      <c r="C877" s="142"/>
      <c r="D877" s="86"/>
      <c r="E877" s="97" t="s">
        <v>709</v>
      </c>
      <c r="F877" s="107">
        <v>21.56</v>
      </c>
      <c r="G877" s="108"/>
      <c r="H877" s="90"/>
      <c r="I877" s="91"/>
      <c r="J877" s="92"/>
    </row>
    <row r="878" spans="1:10" ht="18" customHeight="1">
      <c r="A878" s="72" t="s">
        <v>492</v>
      </c>
      <c r="B878" s="141" t="s">
        <v>734</v>
      </c>
      <c r="C878" s="142"/>
      <c r="D878" s="86"/>
      <c r="E878" s="97" t="s">
        <v>466</v>
      </c>
      <c r="F878" s="107">
        <v>1</v>
      </c>
      <c r="G878" s="112"/>
      <c r="H878" s="90"/>
      <c r="I878" s="139"/>
      <c r="J878" s="140"/>
    </row>
    <row r="879" spans="1:10" ht="18" customHeight="1">
      <c r="A879" s="86"/>
      <c r="B879" s="86"/>
      <c r="C879" s="87"/>
      <c r="D879" s="87"/>
      <c r="E879" s="88" t="s">
        <v>480</v>
      </c>
      <c r="F879" s="71" t="str">
        <f>J872</f>
        <v>樘</v>
      </c>
      <c r="G879" s="89" t="s">
        <v>481</v>
      </c>
      <c r="H879" s="121">
        <f>SUM(H874:H878)</f>
        <v>0</v>
      </c>
      <c r="I879" s="139"/>
      <c r="J879" s="140"/>
    </row>
    <row r="880" spans="1:8" ht="18" customHeight="1">
      <c r="A880" s="93"/>
      <c r="B880" s="93"/>
      <c r="D880" s="67"/>
      <c r="F880" s="94"/>
      <c r="H880" s="95"/>
    </row>
    <row r="881" spans="1:10" ht="18" customHeight="1">
      <c r="A881" s="143" t="s">
        <v>951</v>
      </c>
      <c r="B881" s="144"/>
      <c r="C881" s="65" t="s">
        <v>464</v>
      </c>
      <c r="D881" s="66" t="s">
        <v>359</v>
      </c>
      <c r="E881" s="67"/>
      <c r="F881" s="67"/>
      <c r="G881" s="68"/>
      <c r="H881" s="68"/>
      <c r="I881" s="69" t="s">
        <v>7</v>
      </c>
      <c r="J881" s="70" t="s">
        <v>717</v>
      </c>
    </row>
    <row r="882" spans="1:10" ht="18" customHeight="1">
      <c r="A882" s="143" t="s">
        <v>467</v>
      </c>
      <c r="B882" s="145"/>
      <c r="C882" s="144"/>
      <c r="D882" s="72" t="s">
        <v>468</v>
      </c>
      <c r="E882" s="73" t="s">
        <v>7</v>
      </c>
      <c r="F882" s="72" t="s">
        <v>469</v>
      </c>
      <c r="G882" s="108" t="s">
        <v>470</v>
      </c>
      <c r="H882" s="74" t="s">
        <v>471</v>
      </c>
      <c r="I882" s="75" t="s">
        <v>472</v>
      </c>
      <c r="J882" s="76"/>
    </row>
    <row r="883" spans="1:10" ht="18" customHeight="1">
      <c r="A883" s="72" t="s">
        <v>473</v>
      </c>
      <c r="B883" s="141" t="s">
        <v>936</v>
      </c>
      <c r="C883" s="142"/>
      <c r="D883" s="86"/>
      <c r="E883" s="97" t="s">
        <v>709</v>
      </c>
      <c r="F883" s="107">
        <f>0.55*1.1*10.89</f>
        <v>6.588450000000002</v>
      </c>
      <c r="G883" s="121"/>
      <c r="H883" s="121"/>
      <c r="I883" s="139"/>
      <c r="J883" s="140"/>
    </row>
    <row r="884" spans="1:10" ht="18" customHeight="1">
      <c r="A884" s="72" t="s">
        <v>475</v>
      </c>
      <c r="B884" s="141" t="s">
        <v>732</v>
      </c>
      <c r="C884" s="142"/>
      <c r="D884" s="86"/>
      <c r="E884" s="113" t="s">
        <v>719</v>
      </c>
      <c r="F884" s="107">
        <v>1</v>
      </c>
      <c r="G884" s="131"/>
      <c r="H884" s="121"/>
      <c r="I884" s="139"/>
      <c r="J884" s="140"/>
    </row>
    <row r="885" spans="1:10" ht="18" customHeight="1">
      <c r="A885" s="72" t="s">
        <v>478</v>
      </c>
      <c r="B885" s="141" t="s">
        <v>733</v>
      </c>
      <c r="C885" s="142"/>
      <c r="D885" s="107"/>
      <c r="E885" s="97" t="s">
        <v>709</v>
      </c>
      <c r="F885" s="107">
        <v>6.59</v>
      </c>
      <c r="G885" s="128"/>
      <c r="H885" s="121"/>
      <c r="I885" s="91"/>
      <c r="J885" s="92"/>
    </row>
    <row r="886" spans="1:10" ht="18" customHeight="1">
      <c r="A886" s="72" t="s">
        <v>490</v>
      </c>
      <c r="B886" s="141" t="s">
        <v>632</v>
      </c>
      <c r="C886" s="142"/>
      <c r="D886" s="86"/>
      <c r="E886" s="97" t="s">
        <v>709</v>
      </c>
      <c r="F886" s="107">
        <v>6.59</v>
      </c>
      <c r="G886" s="128"/>
      <c r="H886" s="121"/>
      <c r="I886" s="91"/>
      <c r="J886" s="92"/>
    </row>
    <row r="887" spans="1:10" ht="18" customHeight="1">
      <c r="A887" s="72" t="s">
        <v>492</v>
      </c>
      <c r="B887" s="141" t="s">
        <v>734</v>
      </c>
      <c r="C887" s="142"/>
      <c r="D887" s="86"/>
      <c r="E887" s="97" t="s">
        <v>466</v>
      </c>
      <c r="F887" s="107">
        <v>1</v>
      </c>
      <c r="G887" s="131"/>
      <c r="H887" s="121"/>
      <c r="I887" s="139"/>
      <c r="J887" s="140"/>
    </row>
    <row r="888" spans="1:10" ht="18" customHeight="1">
      <c r="A888" s="86"/>
      <c r="B888" s="86"/>
      <c r="C888" s="87"/>
      <c r="D888" s="87"/>
      <c r="E888" s="88" t="s">
        <v>480</v>
      </c>
      <c r="F888" s="71" t="str">
        <f>J881</f>
        <v>樘</v>
      </c>
      <c r="G888" s="89" t="s">
        <v>481</v>
      </c>
      <c r="H888" s="121">
        <f>SUM(H883:H887)</f>
        <v>0</v>
      </c>
      <c r="I888" s="139"/>
      <c r="J888" s="140"/>
    </row>
    <row r="889" spans="1:8" ht="18" customHeight="1">
      <c r="A889" s="93"/>
      <c r="B889" s="93"/>
      <c r="D889" s="67"/>
      <c r="F889" s="94"/>
      <c r="H889" s="95"/>
    </row>
    <row r="890" spans="1:10" ht="18" customHeight="1">
      <c r="A890" s="143" t="s">
        <v>952</v>
      </c>
      <c r="B890" s="144"/>
      <c r="C890" s="65" t="s">
        <v>464</v>
      </c>
      <c r="D890" s="66" t="s">
        <v>360</v>
      </c>
      <c r="E890" s="67"/>
      <c r="F890" s="67"/>
      <c r="G890" s="68"/>
      <c r="H890" s="68"/>
      <c r="I890" s="69" t="s">
        <v>7</v>
      </c>
      <c r="J890" s="70" t="s">
        <v>717</v>
      </c>
    </row>
    <row r="891" spans="1:10" ht="18" customHeight="1">
      <c r="A891" s="143" t="s">
        <v>467</v>
      </c>
      <c r="B891" s="145"/>
      <c r="C891" s="144"/>
      <c r="D891" s="72" t="s">
        <v>468</v>
      </c>
      <c r="E891" s="73" t="s">
        <v>7</v>
      </c>
      <c r="F891" s="72" t="s">
        <v>469</v>
      </c>
      <c r="G891" s="108" t="s">
        <v>470</v>
      </c>
      <c r="H891" s="74" t="s">
        <v>471</v>
      </c>
      <c r="I891" s="75" t="s">
        <v>472</v>
      </c>
      <c r="J891" s="76"/>
    </row>
    <row r="892" spans="1:10" ht="18" customHeight="1">
      <c r="A892" s="72" t="s">
        <v>473</v>
      </c>
      <c r="B892" s="141" t="s">
        <v>936</v>
      </c>
      <c r="C892" s="142"/>
      <c r="D892" s="86"/>
      <c r="E892" s="97" t="s">
        <v>709</v>
      </c>
      <c r="F892" s="107">
        <f>0.45*1.1*10.89</f>
        <v>5.390550000000001</v>
      </c>
      <c r="G892" s="121"/>
      <c r="H892" s="121"/>
      <c r="I892" s="139"/>
      <c r="J892" s="140"/>
    </row>
    <row r="893" spans="1:10" ht="18" customHeight="1">
      <c r="A893" s="72" t="s">
        <v>475</v>
      </c>
      <c r="B893" s="141" t="s">
        <v>732</v>
      </c>
      <c r="C893" s="142"/>
      <c r="D893" s="86"/>
      <c r="E893" s="113" t="s">
        <v>719</v>
      </c>
      <c r="F893" s="107">
        <v>1</v>
      </c>
      <c r="G893" s="131"/>
      <c r="H893" s="121"/>
      <c r="I893" s="139"/>
      <c r="J893" s="140"/>
    </row>
    <row r="894" spans="1:10" ht="18" customHeight="1">
      <c r="A894" s="72" t="s">
        <v>478</v>
      </c>
      <c r="B894" s="141" t="s">
        <v>733</v>
      </c>
      <c r="C894" s="142"/>
      <c r="D894" s="107"/>
      <c r="E894" s="97" t="s">
        <v>709</v>
      </c>
      <c r="F894" s="107">
        <v>5.39</v>
      </c>
      <c r="G894" s="128"/>
      <c r="H894" s="121"/>
      <c r="I894" s="91"/>
      <c r="J894" s="92"/>
    </row>
    <row r="895" spans="1:10" ht="18" customHeight="1">
      <c r="A895" s="72" t="s">
        <v>490</v>
      </c>
      <c r="B895" s="141" t="s">
        <v>632</v>
      </c>
      <c r="C895" s="142"/>
      <c r="D895" s="86"/>
      <c r="E895" s="97" t="s">
        <v>709</v>
      </c>
      <c r="F895" s="107">
        <v>5.39</v>
      </c>
      <c r="G895" s="128"/>
      <c r="H895" s="121"/>
      <c r="I895" s="91"/>
      <c r="J895" s="92"/>
    </row>
    <row r="896" spans="1:10" ht="18" customHeight="1">
      <c r="A896" s="72" t="s">
        <v>492</v>
      </c>
      <c r="B896" s="141" t="s">
        <v>734</v>
      </c>
      <c r="C896" s="142"/>
      <c r="D896" s="86"/>
      <c r="E896" s="97" t="s">
        <v>466</v>
      </c>
      <c r="F896" s="107">
        <v>1</v>
      </c>
      <c r="G896" s="131"/>
      <c r="H896" s="121"/>
      <c r="I896" s="139"/>
      <c r="J896" s="140"/>
    </row>
    <row r="897" spans="1:10" ht="18" customHeight="1">
      <c r="A897" s="86"/>
      <c r="B897" s="86"/>
      <c r="C897" s="87"/>
      <c r="D897" s="87"/>
      <c r="E897" s="88" t="s">
        <v>480</v>
      </c>
      <c r="F897" s="71" t="str">
        <f>J890</f>
        <v>樘</v>
      </c>
      <c r="G897" s="89" t="s">
        <v>481</v>
      </c>
      <c r="H897" s="121">
        <f>SUM(H892:H896)</f>
        <v>0</v>
      </c>
      <c r="I897" s="139"/>
      <c r="J897" s="140"/>
    </row>
    <row r="898" spans="1:8" ht="18" customHeight="1">
      <c r="A898" s="93"/>
      <c r="B898" s="93"/>
      <c r="D898" s="67"/>
      <c r="F898" s="94"/>
      <c r="H898" s="95"/>
    </row>
    <row r="899" spans="1:10" ht="18" customHeight="1">
      <c r="A899" s="143" t="s">
        <v>953</v>
      </c>
      <c r="B899" s="144"/>
      <c r="C899" s="65" t="s">
        <v>464</v>
      </c>
      <c r="D899" s="66" t="s">
        <v>361</v>
      </c>
      <c r="E899" s="67"/>
      <c r="F899" s="67"/>
      <c r="G899" s="68"/>
      <c r="H899" s="68"/>
      <c r="I899" s="69" t="s">
        <v>7</v>
      </c>
      <c r="J899" s="70" t="s">
        <v>717</v>
      </c>
    </row>
    <row r="900" spans="1:10" ht="18" customHeight="1">
      <c r="A900" s="143" t="s">
        <v>467</v>
      </c>
      <c r="B900" s="145"/>
      <c r="C900" s="144"/>
      <c r="D900" s="72" t="s">
        <v>468</v>
      </c>
      <c r="E900" s="73" t="s">
        <v>7</v>
      </c>
      <c r="F900" s="72" t="s">
        <v>469</v>
      </c>
      <c r="G900" s="108" t="s">
        <v>470</v>
      </c>
      <c r="H900" s="74" t="s">
        <v>471</v>
      </c>
      <c r="I900" s="75" t="s">
        <v>472</v>
      </c>
      <c r="J900" s="76"/>
    </row>
    <row r="901" spans="1:10" ht="18" customHeight="1">
      <c r="A901" s="72" t="s">
        <v>473</v>
      </c>
      <c r="B901" s="141" t="s">
        <v>936</v>
      </c>
      <c r="C901" s="142"/>
      <c r="D901" s="86"/>
      <c r="E901" s="97" t="s">
        <v>709</v>
      </c>
      <c r="F901" s="107">
        <f>0.6*1.1*10.89</f>
        <v>7.187400000000001</v>
      </c>
      <c r="G901" s="121"/>
      <c r="H901" s="121"/>
      <c r="I901" s="139"/>
      <c r="J901" s="140"/>
    </row>
    <row r="902" spans="1:10" ht="18" customHeight="1">
      <c r="A902" s="72" t="s">
        <v>475</v>
      </c>
      <c r="B902" s="141" t="s">
        <v>732</v>
      </c>
      <c r="C902" s="142"/>
      <c r="D902" s="86"/>
      <c r="E902" s="113" t="s">
        <v>719</v>
      </c>
      <c r="F902" s="107">
        <v>1</v>
      </c>
      <c r="G902" s="131"/>
      <c r="H902" s="121"/>
      <c r="I902" s="139"/>
      <c r="J902" s="140"/>
    </row>
    <row r="903" spans="1:10" ht="18" customHeight="1">
      <c r="A903" s="72" t="s">
        <v>478</v>
      </c>
      <c r="B903" s="141" t="s">
        <v>733</v>
      </c>
      <c r="C903" s="142"/>
      <c r="D903" s="107"/>
      <c r="E903" s="97" t="s">
        <v>709</v>
      </c>
      <c r="F903" s="107">
        <v>7.19</v>
      </c>
      <c r="G903" s="128"/>
      <c r="H903" s="121"/>
      <c r="I903" s="91"/>
      <c r="J903" s="92"/>
    </row>
    <row r="904" spans="1:10" ht="18" customHeight="1">
      <c r="A904" s="72" t="s">
        <v>490</v>
      </c>
      <c r="B904" s="141" t="s">
        <v>632</v>
      </c>
      <c r="C904" s="142"/>
      <c r="D904" s="86"/>
      <c r="E904" s="97" t="s">
        <v>709</v>
      </c>
      <c r="F904" s="107">
        <v>7.19</v>
      </c>
      <c r="G904" s="128"/>
      <c r="H904" s="121"/>
      <c r="I904" s="91"/>
      <c r="J904" s="92"/>
    </row>
    <row r="905" spans="1:10" ht="18" customHeight="1">
      <c r="A905" s="72" t="s">
        <v>492</v>
      </c>
      <c r="B905" s="141" t="s">
        <v>734</v>
      </c>
      <c r="C905" s="142"/>
      <c r="D905" s="86"/>
      <c r="E905" s="97" t="s">
        <v>466</v>
      </c>
      <c r="F905" s="107">
        <v>1</v>
      </c>
      <c r="G905" s="131"/>
      <c r="H905" s="121"/>
      <c r="I905" s="139"/>
      <c r="J905" s="140"/>
    </row>
    <row r="906" spans="1:10" ht="18" customHeight="1">
      <c r="A906" s="86"/>
      <c r="B906" s="86"/>
      <c r="C906" s="87"/>
      <c r="D906" s="87"/>
      <c r="E906" s="88" t="s">
        <v>480</v>
      </c>
      <c r="F906" s="71" t="str">
        <f>J899</f>
        <v>樘</v>
      </c>
      <c r="G906" s="89" t="s">
        <v>481</v>
      </c>
      <c r="H906" s="121">
        <f>SUM(H901:H905)</f>
        <v>0</v>
      </c>
      <c r="I906" s="139"/>
      <c r="J906" s="140"/>
    </row>
    <row r="907" spans="1:8" ht="18" customHeight="1">
      <c r="A907" s="93"/>
      <c r="B907" s="93"/>
      <c r="D907" s="67"/>
      <c r="F907" s="94"/>
      <c r="H907" s="95"/>
    </row>
    <row r="908" spans="1:10" ht="18" customHeight="1">
      <c r="A908" s="143" t="s">
        <v>954</v>
      </c>
      <c r="B908" s="144"/>
      <c r="C908" s="65" t="s">
        <v>464</v>
      </c>
      <c r="D908" s="66" t="s">
        <v>362</v>
      </c>
      <c r="E908" s="67"/>
      <c r="F908" s="67"/>
      <c r="G908" s="68"/>
      <c r="H908" s="68"/>
      <c r="I908" s="69" t="s">
        <v>7</v>
      </c>
      <c r="J908" s="70" t="s">
        <v>717</v>
      </c>
    </row>
    <row r="909" spans="1:10" ht="18" customHeight="1">
      <c r="A909" s="143" t="s">
        <v>467</v>
      </c>
      <c r="B909" s="145"/>
      <c r="C909" s="144"/>
      <c r="D909" s="72" t="s">
        <v>468</v>
      </c>
      <c r="E909" s="73" t="s">
        <v>7</v>
      </c>
      <c r="F909" s="72" t="s">
        <v>469</v>
      </c>
      <c r="G909" s="108" t="s">
        <v>470</v>
      </c>
      <c r="H909" s="74" t="s">
        <v>471</v>
      </c>
      <c r="I909" s="75" t="s">
        <v>472</v>
      </c>
      <c r="J909" s="76"/>
    </row>
    <row r="910" spans="1:10" ht="18" customHeight="1">
      <c r="A910" s="72" t="s">
        <v>473</v>
      </c>
      <c r="B910" s="141" t="s">
        <v>936</v>
      </c>
      <c r="C910" s="142"/>
      <c r="D910" s="86"/>
      <c r="E910" s="97" t="s">
        <v>709</v>
      </c>
      <c r="F910" s="107">
        <f>0.65*0.65*10.89</f>
        <v>4.601025000000001</v>
      </c>
      <c r="G910" s="121"/>
      <c r="H910" s="121"/>
      <c r="I910" s="139"/>
      <c r="J910" s="140"/>
    </row>
    <row r="911" spans="1:10" ht="18" customHeight="1">
      <c r="A911" s="72" t="s">
        <v>475</v>
      </c>
      <c r="B911" s="141" t="s">
        <v>732</v>
      </c>
      <c r="C911" s="142"/>
      <c r="D911" s="86"/>
      <c r="E911" s="113" t="s">
        <v>719</v>
      </c>
      <c r="F911" s="107">
        <v>1</v>
      </c>
      <c r="G911" s="131"/>
      <c r="H911" s="121"/>
      <c r="I911" s="139"/>
      <c r="J911" s="140"/>
    </row>
    <row r="912" spans="1:10" ht="18" customHeight="1">
      <c r="A912" s="72" t="s">
        <v>478</v>
      </c>
      <c r="B912" s="141" t="s">
        <v>733</v>
      </c>
      <c r="C912" s="142"/>
      <c r="D912" s="107"/>
      <c r="E912" s="97" t="s">
        <v>709</v>
      </c>
      <c r="F912" s="107">
        <v>4.6</v>
      </c>
      <c r="G912" s="128"/>
      <c r="H912" s="121"/>
      <c r="I912" s="91"/>
      <c r="J912" s="92"/>
    </row>
    <row r="913" spans="1:10" ht="18" customHeight="1">
      <c r="A913" s="72" t="s">
        <v>490</v>
      </c>
      <c r="B913" s="141" t="s">
        <v>632</v>
      </c>
      <c r="C913" s="142"/>
      <c r="D913" s="86"/>
      <c r="E913" s="97" t="s">
        <v>709</v>
      </c>
      <c r="F913" s="107">
        <v>4.6</v>
      </c>
      <c r="G913" s="128"/>
      <c r="H913" s="121"/>
      <c r="I913" s="91"/>
      <c r="J913" s="92"/>
    </row>
    <row r="914" spans="1:10" ht="18" customHeight="1">
      <c r="A914" s="72" t="s">
        <v>492</v>
      </c>
      <c r="B914" s="141" t="s">
        <v>734</v>
      </c>
      <c r="C914" s="142"/>
      <c r="D914" s="86"/>
      <c r="E914" s="97" t="s">
        <v>466</v>
      </c>
      <c r="F914" s="107">
        <v>1</v>
      </c>
      <c r="G914" s="131"/>
      <c r="H914" s="121"/>
      <c r="I914" s="139"/>
      <c r="J914" s="140"/>
    </row>
    <row r="915" spans="1:10" ht="18" customHeight="1">
      <c r="A915" s="86"/>
      <c r="B915" s="86"/>
      <c r="C915" s="87"/>
      <c r="D915" s="87"/>
      <c r="E915" s="88" t="s">
        <v>480</v>
      </c>
      <c r="F915" s="71" t="str">
        <f>J908</f>
        <v>樘</v>
      </c>
      <c r="G915" s="89" t="s">
        <v>481</v>
      </c>
      <c r="H915" s="121">
        <f>SUM(H910:H914)</f>
        <v>0</v>
      </c>
      <c r="I915" s="139"/>
      <c r="J915" s="140"/>
    </row>
    <row r="916" spans="1:8" ht="18" customHeight="1">
      <c r="A916" s="93"/>
      <c r="B916" s="93"/>
      <c r="D916" s="67"/>
      <c r="F916" s="94"/>
      <c r="H916" s="95"/>
    </row>
    <row r="917" spans="1:10" ht="18" customHeight="1">
      <c r="A917" s="143" t="s">
        <v>955</v>
      </c>
      <c r="B917" s="144"/>
      <c r="C917" s="65" t="s">
        <v>464</v>
      </c>
      <c r="D917" s="66" t="s">
        <v>363</v>
      </c>
      <c r="E917" s="67"/>
      <c r="F917" s="67"/>
      <c r="G917" s="68"/>
      <c r="H917" s="68"/>
      <c r="I917" s="69" t="s">
        <v>7</v>
      </c>
      <c r="J917" s="70" t="s">
        <v>717</v>
      </c>
    </row>
    <row r="918" spans="1:10" ht="18" customHeight="1">
      <c r="A918" s="143" t="s">
        <v>467</v>
      </c>
      <c r="B918" s="145"/>
      <c r="C918" s="144"/>
      <c r="D918" s="72" t="s">
        <v>468</v>
      </c>
      <c r="E918" s="73" t="s">
        <v>7</v>
      </c>
      <c r="F918" s="72" t="s">
        <v>469</v>
      </c>
      <c r="G918" s="108" t="s">
        <v>470</v>
      </c>
      <c r="H918" s="74" t="s">
        <v>471</v>
      </c>
      <c r="I918" s="75" t="s">
        <v>472</v>
      </c>
      <c r="J918" s="76"/>
    </row>
    <row r="919" spans="1:10" ht="18" customHeight="1">
      <c r="A919" s="72" t="s">
        <v>473</v>
      </c>
      <c r="B919" s="141" t="s">
        <v>927</v>
      </c>
      <c r="C919" s="142"/>
      <c r="D919" s="86"/>
      <c r="E919" s="97" t="s">
        <v>709</v>
      </c>
      <c r="F919" s="107">
        <f>1.1*0.6*10.89</f>
        <v>7.187400000000001</v>
      </c>
      <c r="G919" s="121"/>
      <c r="H919" s="121"/>
      <c r="I919" s="139"/>
      <c r="J919" s="140"/>
    </row>
    <row r="920" spans="1:10" ht="18" customHeight="1">
      <c r="A920" s="72" t="s">
        <v>475</v>
      </c>
      <c r="B920" s="141" t="s">
        <v>732</v>
      </c>
      <c r="C920" s="142"/>
      <c r="D920" s="86"/>
      <c r="E920" s="113" t="s">
        <v>719</v>
      </c>
      <c r="F920" s="107">
        <v>1</v>
      </c>
      <c r="G920" s="131"/>
      <c r="H920" s="121"/>
      <c r="I920" s="139"/>
      <c r="J920" s="140"/>
    </row>
    <row r="921" spans="1:10" ht="18" customHeight="1">
      <c r="A921" s="72" t="s">
        <v>478</v>
      </c>
      <c r="B921" s="141" t="s">
        <v>733</v>
      </c>
      <c r="C921" s="142"/>
      <c r="D921" s="107"/>
      <c r="E921" s="97" t="s">
        <v>709</v>
      </c>
      <c r="F921" s="107">
        <v>7.19</v>
      </c>
      <c r="G921" s="128"/>
      <c r="H921" s="121"/>
      <c r="I921" s="91"/>
      <c r="J921" s="92"/>
    </row>
    <row r="922" spans="1:10" ht="18" customHeight="1">
      <c r="A922" s="72" t="s">
        <v>490</v>
      </c>
      <c r="B922" s="141" t="s">
        <v>632</v>
      </c>
      <c r="C922" s="142"/>
      <c r="D922" s="86"/>
      <c r="E922" s="97" t="s">
        <v>709</v>
      </c>
      <c r="F922" s="107">
        <v>7.19</v>
      </c>
      <c r="G922" s="128"/>
      <c r="H922" s="121"/>
      <c r="I922" s="91"/>
      <c r="J922" s="92"/>
    </row>
    <row r="923" spans="1:10" ht="18" customHeight="1">
      <c r="A923" s="72" t="s">
        <v>492</v>
      </c>
      <c r="B923" s="141" t="s">
        <v>734</v>
      </c>
      <c r="C923" s="142"/>
      <c r="D923" s="86"/>
      <c r="E923" s="97" t="s">
        <v>466</v>
      </c>
      <c r="F923" s="107">
        <v>1</v>
      </c>
      <c r="G923" s="131"/>
      <c r="H923" s="121"/>
      <c r="I923" s="139"/>
      <c r="J923" s="140"/>
    </row>
    <row r="924" spans="1:10" ht="18" customHeight="1">
      <c r="A924" s="86"/>
      <c r="B924" s="86"/>
      <c r="C924" s="87"/>
      <c r="D924" s="87"/>
      <c r="E924" s="88" t="s">
        <v>480</v>
      </c>
      <c r="F924" s="71" t="str">
        <f>J917</f>
        <v>樘</v>
      </c>
      <c r="G924" s="89" t="s">
        <v>481</v>
      </c>
      <c r="H924" s="121">
        <f>SUM(H919:H923)</f>
        <v>0</v>
      </c>
      <c r="I924" s="139"/>
      <c r="J924" s="140"/>
    </row>
    <row r="925" spans="1:8" ht="18" customHeight="1">
      <c r="A925" s="93"/>
      <c r="B925" s="93"/>
      <c r="D925" s="67"/>
      <c r="F925" s="94"/>
      <c r="H925" s="95"/>
    </row>
    <row r="926" spans="1:10" ht="18" customHeight="1">
      <c r="A926" s="143" t="s">
        <v>956</v>
      </c>
      <c r="B926" s="144"/>
      <c r="C926" s="65" t="s">
        <v>464</v>
      </c>
      <c r="D926" s="66" t="s">
        <v>318</v>
      </c>
      <c r="E926" s="67"/>
      <c r="F926" s="67"/>
      <c r="G926" s="68"/>
      <c r="H926" s="68"/>
      <c r="I926" s="69" t="s">
        <v>7</v>
      </c>
      <c r="J926" s="70" t="s">
        <v>957</v>
      </c>
    </row>
    <row r="927" spans="1:10" ht="18" customHeight="1">
      <c r="A927" s="143" t="s">
        <v>467</v>
      </c>
      <c r="B927" s="145"/>
      <c r="C927" s="144"/>
      <c r="D927" s="72" t="s">
        <v>468</v>
      </c>
      <c r="E927" s="73" t="s">
        <v>7</v>
      </c>
      <c r="F927" s="72" t="s">
        <v>469</v>
      </c>
      <c r="G927" s="74" t="s">
        <v>470</v>
      </c>
      <c r="H927" s="74" t="s">
        <v>471</v>
      </c>
      <c r="I927" s="75" t="s">
        <v>472</v>
      </c>
      <c r="J927" s="76"/>
    </row>
    <row r="928" spans="1:10" ht="18" customHeight="1">
      <c r="A928" s="72" t="s">
        <v>473</v>
      </c>
      <c r="B928" s="141" t="s">
        <v>751</v>
      </c>
      <c r="C928" s="142"/>
      <c r="D928" s="86"/>
      <c r="E928" s="97" t="s">
        <v>531</v>
      </c>
      <c r="F928" s="114">
        <v>1</v>
      </c>
      <c r="G928" s="129"/>
      <c r="H928" s="121"/>
      <c r="I928" s="139"/>
      <c r="J928" s="140"/>
    </row>
    <row r="929" spans="1:10" ht="18" customHeight="1">
      <c r="A929" s="72" t="s">
        <v>475</v>
      </c>
      <c r="B929" s="69" t="s">
        <v>712</v>
      </c>
      <c r="C929" s="96"/>
      <c r="D929" s="86"/>
      <c r="E929" s="97" t="s">
        <v>8</v>
      </c>
      <c r="F929" s="114">
        <v>1</v>
      </c>
      <c r="G929" s="129"/>
      <c r="H929" s="121"/>
      <c r="I929" s="91"/>
      <c r="J929" s="92"/>
    </row>
    <row r="930" spans="1:10" ht="18" customHeight="1">
      <c r="A930" s="72" t="s">
        <v>478</v>
      </c>
      <c r="B930" s="141" t="s">
        <v>640</v>
      </c>
      <c r="C930" s="142"/>
      <c r="D930" s="86"/>
      <c r="E930" s="97" t="s">
        <v>531</v>
      </c>
      <c r="F930" s="114">
        <v>1</v>
      </c>
      <c r="G930" s="129"/>
      <c r="H930" s="121"/>
      <c r="I930" s="139"/>
      <c r="J930" s="140"/>
    </row>
    <row r="931" spans="1:10" ht="18" customHeight="1">
      <c r="A931" s="72" t="s">
        <v>490</v>
      </c>
      <c r="B931" s="141" t="s">
        <v>504</v>
      </c>
      <c r="C931" s="142"/>
      <c r="D931" s="86"/>
      <c r="E931" s="97" t="s">
        <v>8</v>
      </c>
      <c r="F931" s="114">
        <v>1</v>
      </c>
      <c r="G931" s="129"/>
      <c r="H931" s="121"/>
      <c r="I931" s="139"/>
      <c r="J931" s="140"/>
    </row>
    <row r="932" spans="1:10" ht="18" customHeight="1">
      <c r="A932" s="86"/>
      <c r="B932" s="86"/>
      <c r="C932" s="87"/>
      <c r="D932" s="87"/>
      <c r="E932" s="88" t="s">
        <v>480</v>
      </c>
      <c r="F932" s="71" t="str">
        <f>J926</f>
        <v>M2</v>
      </c>
      <c r="G932" s="89" t="s">
        <v>481</v>
      </c>
      <c r="H932" s="121">
        <f>SUM(H928:H931)</f>
        <v>0</v>
      </c>
      <c r="I932" s="139"/>
      <c r="J932" s="140"/>
    </row>
    <row r="933" spans="1:10" ht="18" customHeight="1">
      <c r="A933" s="57"/>
      <c r="B933" s="57"/>
      <c r="C933" s="57"/>
      <c r="D933" s="57"/>
      <c r="E933" s="99"/>
      <c r="F933" s="99"/>
      <c r="G933" s="100"/>
      <c r="H933" s="59"/>
      <c r="I933" s="57"/>
      <c r="J933" s="57"/>
    </row>
    <row r="934" spans="1:10" ht="18" customHeight="1">
      <c r="A934" s="57"/>
      <c r="B934" s="57"/>
      <c r="C934" s="57"/>
      <c r="D934" s="57"/>
      <c r="E934" s="99"/>
      <c r="F934" s="99"/>
      <c r="G934" s="100"/>
      <c r="H934" s="59"/>
      <c r="I934" s="57"/>
      <c r="J934" s="57"/>
    </row>
    <row r="935" spans="1:10" ht="18" customHeight="1">
      <c r="A935" s="143" t="s">
        <v>958</v>
      </c>
      <c r="B935" s="144"/>
      <c r="C935" s="65" t="s">
        <v>464</v>
      </c>
      <c r="D935" s="66" t="s">
        <v>752</v>
      </c>
      <c r="E935" s="67"/>
      <c r="F935" s="67"/>
      <c r="G935" s="68"/>
      <c r="H935" s="68"/>
      <c r="I935" s="69" t="s">
        <v>7</v>
      </c>
      <c r="J935" s="70" t="s">
        <v>753</v>
      </c>
    </row>
    <row r="936" spans="1:10" ht="18" customHeight="1">
      <c r="A936" s="143" t="s">
        <v>467</v>
      </c>
      <c r="B936" s="145"/>
      <c r="C936" s="144"/>
      <c r="D936" s="72" t="s">
        <v>468</v>
      </c>
      <c r="E936" s="73" t="s">
        <v>7</v>
      </c>
      <c r="F936" s="72" t="s">
        <v>469</v>
      </c>
      <c r="G936" s="74" t="s">
        <v>470</v>
      </c>
      <c r="H936" s="74" t="s">
        <v>471</v>
      </c>
      <c r="I936" s="75" t="s">
        <v>472</v>
      </c>
      <c r="J936" s="76"/>
    </row>
    <row r="937" spans="1:10" ht="18" customHeight="1">
      <c r="A937" s="72" t="s">
        <v>473</v>
      </c>
      <c r="B937" s="141" t="s">
        <v>754</v>
      </c>
      <c r="C937" s="142"/>
      <c r="D937" s="86"/>
      <c r="E937" s="97" t="s">
        <v>626</v>
      </c>
      <c r="F937" s="114">
        <v>1</v>
      </c>
      <c r="G937" s="129"/>
      <c r="H937" s="121"/>
      <c r="I937" s="139"/>
      <c r="J937" s="140"/>
    </row>
    <row r="938" spans="1:10" ht="18" customHeight="1">
      <c r="A938" s="72" t="s">
        <v>475</v>
      </c>
      <c r="B938" s="69" t="s">
        <v>712</v>
      </c>
      <c r="C938" s="96"/>
      <c r="D938" s="86"/>
      <c r="E938" s="97" t="s">
        <v>8</v>
      </c>
      <c r="F938" s="114">
        <v>1</v>
      </c>
      <c r="G938" s="129"/>
      <c r="H938" s="121"/>
      <c r="I938" s="139"/>
      <c r="J938" s="140"/>
    </row>
    <row r="939" spans="1:16" ht="18" customHeight="1">
      <c r="A939" s="72" t="s">
        <v>478</v>
      </c>
      <c r="B939" s="141" t="s">
        <v>640</v>
      </c>
      <c r="C939" s="142"/>
      <c r="D939" s="86"/>
      <c r="E939" s="97" t="s">
        <v>531</v>
      </c>
      <c r="F939" s="114">
        <v>1</v>
      </c>
      <c r="G939" s="129"/>
      <c r="H939" s="121"/>
      <c r="I939" s="91"/>
      <c r="J939" s="92"/>
      <c r="P939"/>
    </row>
    <row r="940" spans="1:16" ht="18" customHeight="1">
      <c r="A940" s="72" t="s">
        <v>490</v>
      </c>
      <c r="B940" s="141" t="s">
        <v>504</v>
      </c>
      <c r="C940" s="142"/>
      <c r="D940" s="86"/>
      <c r="E940" s="97" t="s">
        <v>8</v>
      </c>
      <c r="F940" s="114">
        <v>1</v>
      </c>
      <c r="G940" s="129"/>
      <c r="H940" s="121"/>
      <c r="I940" s="139"/>
      <c r="J940" s="140"/>
      <c r="P940"/>
    </row>
    <row r="941" spans="1:16" ht="18" customHeight="1">
      <c r="A941" s="86"/>
      <c r="B941" s="86"/>
      <c r="C941" s="87"/>
      <c r="D941" s="87"/>
      <c r="E941" s="88" t="s">
        <v>480</v>
      </c>
      <c r="F941" s="71" t="str">
        <f>J935</f>
        <v>片</v>
      </c>
      <c r="G941" s="89" t="s">
        <v>481</v>
      </c>
      <c r="H941" s="121">
        <f>SUM(H937:H940)</f>
        <v>0</v>
      </c>
      <c r="I941" s="139"/>
      <c r="J941" s="140"/>
      <c r="P941"/>
    </row>
    <row r="942" spans="1:16" ht="18" customHeight="1">
      <c r="A942" s="57"/>
      <c r="B942" s="57"/>
      <c r="C942" s="57"/>
      <c r="D942" s="57"/>
      <c r="E942" s="99"/>
      <c r="F942" s="99"/>
      <c r="G942" s="100"/>
      <c r="H942" s="59"/>
      <c r="I942" s="57"/>
      <c r="J942" s="57"/>
      <c r="P942"/>
    </row>
    <row r="943" spans="1:16" ht="18" customHeight="1">
      <c r="A943" s="57"/>
      <c r="B943" s="57"/>
      <c r="C943" s="57"/>
      <c r="D943" s="57"/>
      <c r="E943" s="99"/>
      <c r="F943" s="99"/>
      <c r="G943" s="100"/>
      <c r="H943" s="59"/>
      <c r="I943" s="57"/>
      <c r="J943" s="57"/>
      <c r="P943"/>
    </row>
    <row r="944" spans="1:8" ht="18" customHeight="1">
      <c r="A944" s="93"/>
      <c r="B944" s="93"/>
      <c r="F944" s="94"/>
      <c r="H944" s="95"/>
    </row>
  </sheetData>
  <sheetProtection/>
  <mergeCells count="1126">
    <mergeCell ref="I450:J450"/>
    <mergeCell ref="B476:C476"/>
    <mergeCell ref="I476:J476"/>
    <mergeCell ref="B448:C448"/>
    <mergeCell ref="I448:J448"/>
    <mergeCell ref="B449:C449"/>
    <mergeCell ref="I449:J449"/>
    <mergeCell ref="A471:B471"/>
    <mergeCell ref="A472:C472"/>
    <mergeCell ref="B473:C473"/>
    <mergeCell ref="I478:J478"/>
    <mergeCell ref="B477:C477"/>
    <mergeCell ref="I477:J477"/>
    <mergeCell ref="B519:C519"/>
    <mergeCell ref="I519:J519"/>
    <mergeCell ref="B510:C510"/>
    <mergeCell ref="I510:J510"/>
    <mergeCell ref="B518:C518"/>
    <mergeCell ref="I416:J416"/>
    <mergeCell ref="B422:C422"/>
    <mergeCell ref="I422:J422"/>
    <mergeCell ref="A444:C444"/>
    <mergeCell ref="A418:B418"/>
    <mergeCell ref="A419:C419"/>
    <mergeCell ref="B420:C420"/>
    <mergeCell ref="I420:J420"/>
    <mergeCell ref="B435:C435"/>
    <mergeCell ref="I435:J435"/>
    <mergeCell ref="I411:J411"/>
    <mergeCell ref="I413:J413"/>
    <mergeCell ref="I414:J414"/>
    <mergeCell ref="B415:C415"/>
    <mergeCell ref="I415:J415"/>
    <mergeCell ref="I405:J405"/>
    <mergeCell ref="A407:B407"/>
    <mergeCell ref="A408:C408"/>
    <mergeCell ref="B409:C409"/>
    <mergeCell ref="I409:J409"/>
    <mergeCell ref="B399:C399"/>
    <mergeCell ref="I399:J399"/>
    <mergeCell ref="B398:C398"/>
    <mergeCell ref="B410:C410"/>
    <mergeCell ref="I410:J410"/>
    <mergeCell ref="I400:J400"/>
    <mergeCell ref="I402:J402"/>
    <mergeCell ref="I403:J403"/>
    <mergeCell ref="B404:C404"/>
    <mergeCell ref="I404:J404"/>
    <mergeCell ref="B392:C392"/>
    <mergeCell ref="I392:J392"/>
    <mergeCell ref="A396:C396"/>
    <mergeCell ref="B397:C397"/>
    <mergeCell ref="I397:J397"/>
    <mergeCell ref="I393:J393"/>
    <mergeCell ref="A395:B395"/>
    <mergeCell ref="A385:B385"/>
    <mergeCell ref="A386:C386"/>
    <mergeCell ref="B387:C387"/>
    <mergeCell ref="I387:J387"/>
    <mergeCell ref="B388:C388"/>
    <mergeCell ref="I388:J388"/>
    <mergeCell ref="B389:C389"/>
    <mergeCell ref="B390:C390"/>
    <mergeCell ref="B378:C378"/>
    <mergeCell ref="I378:J378"/>
    <mergeCell ref="B382:C382"/>
    <mergeCell ref="I382:J382"/>
    <mergeCell ref="I383:J383"/>
    <mergeCell ref="B379:C379"/>
    <mergeCell ref="B380:C380"/>
    <mergeCell ref="B372:C372"/>
    <mergeCell ref="I372:J372"/>
    <mergeCell ref="I373:J373"/>
    <mergeCell ref="A375:B375"/>
    <mergeCell ref="A376:C376"/>
    <mergeCell ref="B377:C377"/>
    <mergeCell ref="I377:J377"/>
    <mergeCell ref="I364:J364"/>
    <mergeCell ref="B361:C361"/>
    <mergeCell ref="A366:B366"/>
    <mergeCell ref="A367:C367"/>
    <mergeCell ref="B369:C369"/>
    <mergeCell ref="I369:J369"/>
    <mergeCell ref="A358:C358"/>
    <mergeCell ref="B359:C359"/>
    <mergeCell ref="I359:J359"/>
    <mergeCell ref="B360:C360"/>
    <mergeCell ref="I360:J360"/>
    <mergeCell ref="B363:C363"/>
    <mergeCell ref="I363:J363"/>
    <mergeCell ref="B368:C368"/>
    <mergeCell ref="A357:B357"/>
    <mergeCell ref="B342:C342"/>
    <mergeCell ref="I342:J342"/>
    <mergeCell ref="I343:J343"/>
    <mergeCell ref="A345:B345"/>
    <mergeCell ref="A346:C346"/>
    <mergeCell ref="B347:C347"/>
    <mergeCell ref="I347:J347"/>
    <mergeCell ref="B348:C348"/>
    <mergeCell ref="I348:J348"/>
    <mergeCell ref="A334:C334"/>
    <mergeCell ref="B335:C335"/>
    <mergeCell ref="I335:J335"/>
    <mergeCell ref="I355:J355"/>
    <mergeCell ref="B354:C354"/>
    <mergeCell ref="I354:J354"/>
    <mergeCell ref="B330:C330"/>
    <mergeCell ref="I330:J330"/>
    <mergeCell ref="I331:J331"/>
    <mergeCell ref="A333:B333"/>
    <mergeCell ref="I313:J313"/>
    <mergeCell ref="B317:C317"/>
    <mergeCell ref="I317:J317"/>
    <mergeCell ref="B336:C336"/>
    <mergeCell ref="I336:J336"/>
    <mergeCell ref="A321:C321"/>
    <mergeCell ref="B322:C322"/>
    <mergeCell ref="I322:J322"/>
    <mergeCell ref="B323:C323"/>
    <mergeCell ref="I323:J323"/>
    <mergeCell ref="I318:J318"/>
    <mergeCell ref="A320:B320"/>
    <mergeCell ref="B307:C307"/>
    <mergeCell ref="I307:J307"/>
    <mergeCell ref="I308:J308"/>
    <mergeCell ref="A310:B310"/>
    <mergeCell ref="A311:C311"/>
    <mergeCell ref="B312:C312"/>
    <mergeCell ref="I312:J312"/>
    <mergeCell ref="B313:C313"/>
    <mergeCell ref="I299:J299"/>
    <mergeCell ref="A301:B301"/>
    <mergeCell ref="A302:C302"/>
    <mergeCell ref="B303:C303"/>
    <mergeCell ref="I303:J303"/>
    <mergeCell ref="B285:C285"/>
    <mergeCell ref="I285:J285"/>
    <mergeCell ref="B304:C304"/>
    <mergeCell ref="I304:J304"/>
    <mergeCell ref="B290:C290"/>
    <mergeCell ref="I290:J290"/>
    <mergeCell ref="B291:C291"/>
    <mergeCell ref="I291:J291"/>
    <mergeCell ref="B298:C298"/>
    <mergeCell ref="I298:J298"/>
    <mergeCell ref="I275:J275"/>
    <mergeCell ref="B279:C279"/>
    <mergeCell ref="I279:J279"/>
    <mergeCell ref="I368:J368"/>
    <mergeCell ref="I286:J286"/>
    <mergeCell ref="A288:B288"/>
    <mergeCell ref="A289:C289"/>
    <mergeCell ref="A283:C283"/>
    <mergeCell ref="B284:C284"/>
    <mergeCell ref="I284:J284"/>
    <mergeCell ref="I280:J280"/>
    <mergeCell ref="A282:B282"/>
    <mergeCell ref="B269:C269"/>
    <mergeCell ref="I269:J269"/>
    <mergeCell ref="I270:J270"/>
    <mergeCell ref="A272:B272"/>
    <mergeCell ref="A273:C273"/>
    <mergeCell ref="B274:C274"/>
    <mergeCell ref="I274:J274"/>
    <mergeCell ref="B275:C275"/>
    <mergeCell ref="A262:B262"/>
    <mergeCell ref="A263:C263"/>
    <mergeCell ref="B264:C264"/>
    <mergeCell ref="I264:J264"/>
    <mergeCell ref="I254:J254"/>
    <mergeCell ref="B259:C259"/>
    <mergeCell ref="I259:J259"/>
    <mergeCell ref="I260:J260"/>
    <mergeCell ref="I255:J255"/>
    <mergeCell ref="I257:J257"/>
    <mergeCell ref="I258:J258"/>
    <mergeCell ref="I941:J941"/>
    <mergeCell ref="A936:C936"/>
    <mergeCell ref="B937:C937"/>
    <mergeCell ref="I937:J937"/>
    <mergeCell ref="I938:J938"/>
    <mergeCell ref="B939:C939"/>
    <mergeCell ref="B940:C940"/>
    <mergeCell ref="I940:J940"/>
    <mergeCell ref="I932:J932"/>
    <mergeCell ref="A935:B935"/>
    <mergeCell ref="A926:B926"/>
    <mergeCell ref="A927:C927"/>
    <mergeCell ref="B928:C928"/>
    <mergeCell ref="I928:J928"/>
    <mergeCell ref="B930:C930"/>
    <mergeCell ref="I930:J930"/>
    <mergeCell ref="B931:C931"/>
    <mergeCell ref="I931:J931"/>
    <mergeCell ref="A827:B827"/>
    <mergeCell ref="A828:C828"/>
    <mergeCell ref="B829:C829"/>
    <mergeCell ref="I829:J829"/>
    <mergeCell ref="B830:C830"/>
    <mergeCell ref="I830:J830"/>
    <mergeCell ref="B831:C831"/>
    <mergeCell ref="B832:C832"/>
    <mergeCell ref="B833:C833"/>
    <mergeCell ref="I833:J833"/>
    <mergeCell ref="I834:J834"/>
    <mergeCell ref="A836:B836"/>
    <mergeCell ref="A837:C837"/>
    <mergeCell ref="B838:C838"/>
    <mergeCell ref="I838:J838"/>
    <mergeCell ref="B839:C839"/>
    <mergeCell ref="I839:J839"/>
    <mergeCell ref="B840:C840"/>
    <mergeCell ref="B841:C841"/>
    <mergeCell ref="B842:C842"/>
    <mergeCell ref="I842:J842"/>
    <mergeCell ref="I843:J843"/>
    <mergeCell ref="A845:B845"/>
    <mergeCell ref="A846:C846"/>
    <mergeCell ref="B847:C847"/>
    <mergeCell ref="I847:J847"/>
    <mergeCell ref="B848:C848"/>
    <mergeCell ref="I848:J848"/>
    <mergeCell ref="B849:C849"/>
    <mergeCell ref="B850:C850"/>
    <mergeCell ref="B851:C851"/>
    <mergeCell ref="I851:J851"/>
    <mergeCell ref="I852:J852"/>
    <mergeCell ref="A854:B854"/>
    <mergeCell ref="A855:C855"/>
    <mergeCell ref="B856:C856"/>
    <mergeCell ref="I856:J856"/>
    <mergeCell ref="B857:C857"/>
    <mergeCell ref="I857:J857"/>
    <mergeCell ref="B858:C858"/>
    <mergeCell ref="B859:C859"/>
    <mergeCell ref="B860:C860"/>
    <mergeCell ref="I860:J860"/>
    <mergeCell ref="I861:J861"/>
    <mergeCell ref="A863:B863"/>
    <mergeCell ref="A864:C864"/>
    <mergeCell ref="B865:C865"/>
    <mergeCell ref="I865:J865"/>
    <mergeCell ref="B866:C866"/>
    <mergeCell ref="I866:J866"/>
    <mergeCell ref="B867:C867"/>
    <mergeCell ref="B868:C868"/>
    <mergeCell ref="B869:C869"/>
    <mergeCell ref="I869:J869"/>
    <mergeCell ref="I870:J870"/>
    <mergeCell ref="A872:B872"/>
    <mergeCell ref="A873:C873"/>
    <mergeCell ref="B874:C874"/>
    <mergeCell ref="I874:J874"/>
    <mergeCell ref="B875:C875"/>
    <mergeCell ref="I875:J875"/>
    <mergeCell ref="B876:C876"/>
    <mergeCell ref="B877:C877"/>
    <mergeCell ref="B878:C878"/>
    <mergeCell ref="I878:J878"/>
    <mergeCell ref="I879:J879"/>
    <mergeCell ref="A881:B881"/>
    <mergeCell ref="A882:C882"/>
    <mergeCell ref="B883:C883"/>
    <mergeCell ref="I883:J883"/>
    <mergeCell ref="B884:C884"/>
    <mergeCell ref="I884:J884"/>
    <mergeCell ref="B885:C885"/>
    <mergeCell ref="B886:C886"/>
    <mergeCell ref="B887:C887"/>
    <mergeCell ref="I887:J887"/>
    <mergeCell ref="I888:J888"/>
    <mergeCell ref="A890:B890"/>
    <mergeCell ref="A891:C891"/>
    <mergeCell ref="B892:C892"/>
    <mergeCell ref="I892:J892"/>
    <mergeCell ref="B893:C893"/>
    <mergeCell ref="I893:J893"/>
    <mergeCell ref="B894:C894"/>
    <mergeCell ref="B895:C895"/>
    <mergeCell ref="B896:C896"/>
    <mergeCell ref="I896:J896"/>
    <mergeCell ref="I897:J897"/>
    <mergeCell ref="A899:B899"/>
    <mergeCell ref="A900:C900"/>
    <mergeCell ref="B901:C901"/>
    <mergeCell ref="I901:J901"/>
    <mergeCell ref="B905:C905"/>
    <mergeCell ref="I905:J905"/>
    <mergeCell ref="I906:J906"/>
    <mergeCell ref="A908:B908"/>
    <mergeCell ref="B922:C922"/>
    <mergeCell ref="B913:C913"/>
    <mergeCell ref="B914:C914"/>
    <mergeCell ref="I914:J914"/>
    <mergeCell ref="I915:J915"/>
    <mergeCell ref="A917:B917"/>
    <mergeCell ref="A918:C918"/>
    <mergeCell ref="B920:C920"/>
    <mergeCell ref="B919:C919"/>
    <mergeCell ref="I919:J919"/>
    <mergeCell ref="I920:J920"/>
    <mergeCell ref="A909:C909"/>
    <mergeCell ref="B910:C910"/>
    <mergeCell ref="I910:J910"/>
    <mergeCell ref="B912:C912"/>
    <mergeCell ref="B911:C911"/>
    <mergeCell ref="B820:C820"/>
    <mergeCell ref="I816:J816"/>
    <mergeCell ref="A818:B818"/>
    <mergeCell ref="I911:J911"/>
    <mergeCell ref="I820:J820"/>
    <mergeCell ref="B823:C823"/>
    <mergeCell ref="B902:C902"/>
    <mergeCell ref="I902:J902"/>
    <mergeCell ref="B903:C903"/>
    <mergeCell ref="B904:C904"/>
    <mergeCell ref="B814:C814"/>
    <mergeCell ref="B815:C815"/>
    <mergeCell ref="I815:J815"/>
    <mergeCell ref="A819:C819"/>
    <mergeCell ref="I924:J924"/>
    <mergeCell ref="I825:J825"/>
    <mergeCell ref="B821:C821"/>
    <mergeCell ref="I821:J821"/>
    <mergeCell ref="B822:C822"/>
    <mergeCell ref="B824:C824"/>
    <mergeCell ref="I824:J824"/>
    <mergeCell ref="B921:C921"/>
    <mergeCell ref="B923:C923"/>
    <mergeCell ref="I923:J923"/>
    <mergeCell ref="I748:J748"/>
    <mergeCell ref="B750:C750"/>
    <mergeCell ref="B751:C751"/>
    <mergeCell ref="I802:J802"/>
    <mergeCell ref="I753:J753"/>
    <mergeCell ref="A755:B755"/>
    <mergeCell ref="A756:C756"/>
    <mergeCell ref="B757:C757"/>
    <mergeCell ref="B813:C813"/>
    <mergeCell ref="I807:J807"/>
    <mergeCell ref="A809:B809"/>
    <mergeCell ref="A810:C810"/>
    <mergeCell ref="B811:C811"/>
    <mergeCell ref="I811:J811"/>
    <mergeCell ref="I744:J744"/>
    <mergeCell ref="B749:C749"/>
    <mergeCell ref="B812:C812"/>
    <mergeCell ref="I812:J812"/>
    <mergeCell ref="B804:C804"/>
    <mergeCell ref="B805:C805"/>
    <mergeCell ref="B806:C806"/>
    <mergeCell ref="I806:J806"/>
    <mergeCell ref="A801:C801"/>
    <mergeCell ref="B802:C802"/>
    <mergeCell ref="B704:C704"/>
    <mergeCell ref="I694:J694"/>
    <mergeCell ref="B803:C803"/>
    <mergeCell ref="B748:C748"/>
    <mergeCell ref="I734:J734"/>
    <mergeCell ref="B734:C734"/>
    <mergeCell ref="I803:J803"/>
    <mergeCell ref="A746:B746"/>
    <mergeCell ref="A800:B800"/>
    <mergeCell ref="A747:C747"/>
    <mergeCell ref="A720:C720"/>
    <mergeCell ref="A719:B719"/>
    <mergeCell ref="I708:J708"/>
    <mergeCell ref="I716:J716"/>
    <mergeCell ref="B712:C712"/>
    <mergeCell ref="B714:C714"/>
    <mergeCell ref="B713:C713"/>
    <mergeCell ref="B742:C742"/>
    <mergeCell ref="B741:C741"/>
    <mergeCell ref="A738:C738"/>
    <mergeCell ref="B731:C731"/>
    <mergeCell ref="B739:C739"/>
    <mergeCell ref="B740:C740"/>
    <mergeCell ref="B733:C733"/>
    <mergeCell ref="B671:C671"/>
    <mergeCell ref="A675:C675"/>
    <mergeCell ref="B670:C670"/>
    <mergeCell ref="A660:B660"/>
    <mergeCell ref="A661:C661"/>
    <mergeCell ref="B590:C590"/>
    <mergeCell ref="B591:C591"/>
    <mergeCell ref="B592:C592"/>
    <mergeCell ref="A595:B595"/>
    <mergeCell ref="A596:C596"/>
    <mergeCell ref="B600:C600"/>
    <mergeCell ref="B601:C601"/>
    <mergeCell ref="B599:C599"/>
    <mergeCell ref="B597:C597"/>
    <mergeCell ref="I592:J592"/>
    <mergeCell ref="I593:J593"/>
    <mergeCell ref="A674:B674"/>
    <mergeCell ref="I597:J597"/>
    <mergeCell ref="A618:B618"/>
    <mergeCell ref="A619:C619"/>
    <mergeCell ref="B607:C607"/>
    <mergeCell ref="B612:C612"/>
    <mergeCell ref="I612:J612"/>
    <mergeCell ref="B613:C613"/>
    <mergeCell ref="A587:C587"/>
    <mergeCell ref="B588:C588"/>
    <mergeCell ref="I588:J588"/>
    <mergeCell ref="B589:C589"/>
    <mergeCell ref="I589:J589"/>
    <mergeCell ref="B608:C608"/>
    <mergeCell ref="B609:C609"/>
    <mergeCell ref="B610:C610"/>
    <mergeCell ref="B611:C611"/>
    <mergeCell ref="I601:J601"/>
    <mergeCell ref="I602:J602"/>
    <mergeCell ref="B598:C598"/>
    <mergeCell ref="I598:J598"/>
    <mergeCell ref="I712:J712"/>
    <mergeCell ref="B628:C628"/>
    <mergeCell ref="I628:J628"/>
    <mergeCell ref="B624:C624"/>
    <mergeCell ref="I625:J625"/>
    <mergeCell ref="B679:C679"/>
    <mergeCell ref="B676:C676"/>
    <mergeCell ref="B677:C677"/>
    <mergeCell ref="B635:C635"/>
    <mergeCell ref="B636:C636"/>
    <mergeCell ref="I722:J722"/>
    <mergeCell ref="I721:J721"/>
    <mergeCell ref="I740:J740"/>
    <mergeCell ref="I735:J735"/>
    <mergeCell ref="I731:J731"/>
    <mergeCell ref="I717:J717"/>
    <mergeCell ref="B696:C696"/>
    <mergeCell ref="B715:C715"/>
    <mergeCell ref="I680:J680"/>
    <mergeCell ref="I707:J707"/>
    <mergeCell ref="I713:J713"/>
    <mergeCell ref="I704:J704"/>
    <mergeCell ref="I698:J698"/>
    <mergeCell ref="I699:J699"/>
    <mergeCell ref="I703:J703"/>
    <mergeCell ref="I726:J726"/>
    <mergeCell ref="B752:C752"/>
    <mergeCell ref="I752:J752"/>
    <mergeCell ref="I725:J725"/>
    <mergeCell ref="I730:J730"/>
    <mergeCell ref="I739:J739"/>
    <mergeCell ref="I743:J743"/>
    <mergeCell ref="I749:J749"/>
    <mergeCell ref="B743:C743"/>
    <mergeCell ref="A737:B737"/>
    <mergeCell ref="I757:J757"/>
    <mergeCell ref="B758:C758"/>
    <mergeCell ref="I758:J758"/>
    <mergeCell ref="B759:C759"/>
    <mergeCell ref="B760:C760"/>
    <mergeCell ref="B761:C761"/>
    <mergeCell ref="I761:J761"/>
    <mergeCell ref="I762:J762"/>
    <mergeCell ref="A764:B764"/>
    <mergeCell ref="A765:C765"/>
    <mergeCell ref="B766:C766"/>
    <mergeCell ref="I766:J766"/>
    <mergeCell ref="B767:C767"/>
    <mergeCell ref="I767:J767"/>
    <mergeCell ref="B768:C768"/>
    <mergeCell ref="B769:C769"/>
    <mergeCell ref="B770:C770"/>
    <mergeCell ref="I770:J770"/>
    <mergeCell ref="I771:J771"/>
    <mergeCell ref="A773:B773"/>
    <mergeCell ref="A774:C774"/>
    <mergeCell ref="B775:C775"/>
    <mergeCell ref="I775:J775"/>
    <mergeCell ref="B776:C776"/>
    <mergeCell ref="I776:J776"/>
    <mergeCell ref="B777:C777"/>
    <mergeCell ref="B778:C778"/>
    <mergeCell ref="B779:C779"/>
    <mergeCell ref="I779:J779"/>
    <mergeCell ref="I780:J780"/>
    <mergeCell ref="A782:B782"/>
    <mergeCell ref="A783:C783"/>
    <mergeCell ref="B784:C784"/>
    <mergeCell ref="I784:J784"/>
    <mergeCell ref="B785:C785"/>
    <mergeCell ref="I785:J785"/>
    <mergeCell ref="B786:C786"/>
    <mergeCell ref="B787:C787"/>
    <mergeCell ref="B788:C788"/>
    <mergeCell ref="I788:J788"/>
    <mergeCell ref="I789:J789"/>
    <mergeCell ref="A791:B791"/>
    <mergeCell ref="A792:C792"/>
    <mergeCell ref="B793:C793"/>
    <mergeCell ref="I793:J793"/>
    <mergeCell ref="B794:C794"/>
    <mergeCell ref="I794:J794"/>
    <mergeCell ref="B795:C795"/>
    <mergeCell ref="B796:C796"/>
    <mergeCell ref="B797:C797"/>
    <mergeCell ref="I797:J797"/>
    <mergeCell ref="I798:J798"/>
    <mergeCell ref="B615:C615"/>
    <mergeCell ref="I615:J615"/>
    <mergeCell ref="I616:J616"/>
    <mergeCell ref="B620:C620"/>
    <mergeCell ref="B625:C625"/>
    <mergeCell ref="B627:C627"/>
    <mergeCell ref="I627:J627"/>
    <mergeCell ref="A683:B683"/>
    <mergeCell ref="B716:C716"/>
    <mergeCell ref="B626:C626"/>
    <mergeCell ref="I626:J626"/>
    <mergeCell ref="I614:J614"/>
    <mergeCell ref="B614:C614"/>
    <mergeCell ref="B705:C705"/>
    <mergeCell ref="I512:J512"/>
    <mergeCell ref="B688:C688"/>
    <mergeCell ref="I689:J689"/>
    <mergeCell ref="A578:B578"/>
    <mergeCell ref="I580:J580"/>
    <mergeCell ref="B695:C695"/>
    <mergeCell ref="I695:J695"/>
    <mergeCell ref="I611:J611"/>
    <mergeCell ref="I613:J613"/>
    <mergeCell ref="B723:C723"/>
    <mergeCell ref="B721:C721"/>
    <mergeCell ref="B722:C722"/>
    <mergeCell ref="B732:C732"/>
    <mergeCell ref="A729:C729"/>
    <mergeCell ref="B725:C725"/>
    <mergeCell ref="A728:B728"/>
    <mergeCell ref="B724:C724"/>
    <mergeCell ref="B730:C730"/>
    <mergeCell ref="B703:C703"/>
    <mergeCell ref="I690:J690"/>
    <mergeCell ref="B697:C697"/>
    <mergeCell ref="B698:C698"/>
    <mergeCell ref="A702:C702"/>
    <mergeCell ref="A701:B701"/>
    <mergeCell ref="A693:C693"/>
    <mergeCell ref="B694:C694"/>
    <mergeCell ref="A692:B692"/>
    <mergeCell ref="A710:B710"/>
    <mergeCell ref="A711:C711"/>
    <mergeCell ref="B706:C706"/>
    <mergeCell ref="B707:C707"/>
    <mergeCell ref="I671:J671"/>
    <mergeCell ref="I672:J672"/>
    <mergeCell ref="I685:J685"/>
    <mergeCell ref="I681:J681"/>
    <mergeCell ref="B680:C680"/>
    <mergeCell ref="I676:J676"/>
    <mergeCell ref="I677:J677"/>
    <mergeCell ref="B678:C678"/>
    <mergeCell ref="B686:C686"/>
    <mergeCell ref="I686:J686"/>
    <mergeCell ref="B689:C689"/>
    <mergeCell ref="A684:C684"/>
    <mergeCell ref="B685:C685"/>
    <mergeCell ref="B687:C687"/>
    <mergeCell ref="I670:J670"/>
    <mergeCell ref="B669:C669"/>
    <mergeCell ref="B663:C663"/>
    <mergeCell ref="B664:C664"/>
    <mergeCell ref="B666:C666"/>
    <mergeCell ref="I667:J667"/>
    <mergeCell ref="B667:C667"/>
    <mergeCell ref="B668:C668"/>
    <mergeCell ref="I668:J668"/>
    <mergeCell ref="I669:J669"/>
    <mergeCell ref="B662:C662"/>
    <mergeCell ref="B665:C665"/>
    <mergeCell ref="B656:C656"/>
    <mergeCell ref="I656:J656"/>
    <mergeCell ref="B657:C657"/>
    <mergeCell ref="I657:J657"/>
    <mergeCell ref="I658:J658"/>
    <mergeCell ref="B648:C648"/>
    <mergeCell ref="B655:C655"/>
    <mergeCell ref="I655:J655"/>
    <mergeCell ref="B649:C649"/>
    <mergeCell ref="B650:C650"/>
    <mergeCell ref="B651:C651"/>
    <mergeCell ref="B653:C653"/>
    <mergeCell ref="I653:J653"/>
    <mergeCell ref="B654:C654"/>
    <mergeCell ref="I654:J654"/>
    <mergeCell ref="I644:J644"/>
    <mergeCell ref="A646:B646"/>
    <mergeCell ref="A647:C647"/>
    <mergeCell ref="B639:C639"/>
    <mergeCell ref="I639:J639"/>
    <mergeCell ref="B640:C640"/>
    <mergeCell ref="I640:J640"/>
    <mergeCell ref="I641:J641"/>
    <mergeCell ref="B642:C642"/>
    <mergeCell ref="I642:J642"/>
    <mergeCell ref="B643:C643"/>
    <mergeCell ref="I643:J643"/>
    <mergeCell ref="B637:C637"/>
    <mergeCell ref="B638:C638"/>
    <mergeCell ref="B641:C641"/>
    <mergeCell ref="I630:J630"/>
    <mergeCell ref="A632:B632"/>
    <mergeCell ref="A633:C633"/>
    <mergeCell ref="B634:C634"/>
    <mergeCell ref="I551:J551"/>
    <mergeCell ref="B629:C629"/>
    <mergeCell ref="I629:J629"/>
    <mergeCell ref="B621:C621"/>
    <mergeCell ref="B622:C622"/>
    <mergeCell ref="B623:C623"/>
    <mergeCell ref="A604:B604"/>
    <mergeCell ref="A605:C605"/>
    <mergeCell ref="B606:C606"/>
    <mergeCell ref="A586:B586"/>
    <mergeCell ref="I552:J552"/>
    <mergeCell ref="A546:B546"/>
    <mergeCell ref="A547:C547"/>
    <mergeCell ref="B548:C548"/>
    <mergeCell ref="I548:J548"/>
    <mergeCell ref="B549:C549"/>
    <mergeCell ref="I549:J549"/>
    <mergeCell ref="B550:C550"/>
    <mergeCell ref="I550:J550"/>
    <mergeCell ref="B551:C551"/>
    <mergeCell ref="I576:J576"/>
    <mergeCell ref="I583:J583"/>
    <mergeCell ref="I584:J584"/>
    <mergeCell ref="B581:C581"/>
    <mergeCell ref="I581:J581"/>
    <mergeCell ref="B582:C582"/>
    <mergeCell ref="I582:J582"/>
    <mergeCell ref="B583:C583"/>
    <mergeCell ref="A579:C579"/>
    <mergeCell ref="B580:C580"/>
    <mergeCell ref="I560:J560"/>
    <mergeCell ref="B575:C575"/>
    <mergeCell ref="I575:J575"/>
    <mergeCell ref="A571:C571"/>
    <mergeCell ref="B572:C572"/>
    <mergeCell ref="I572:J572"/>
    <mergeCell ref="B573:C573"/>
    <mergeCell ref="I573:J573"/>
    <mergeCell ref="B574:C574"/>
    <mergeCell ref="I574:J574"/>
    <mergeCell ref="A570:B570"/>
    <mergeCell ref="A563:C563"/>
    <mergeCell ref="B564:C564"/>
    <mergeCell ref="I564:J564"/>
    <mergeCell ref="B565:C565"/>
    <mergeCell ref="I565:J565"/>
    <mergeCell ref="B566:C566"/>
    <mergeCell ref="I566:J566"/>
    <mergeCell ref="B567:C567"/>
    <mergeCell ref="A555:C555"/>
    <mergeCell ref="B556:C556"/>
    <mergeCell ref="I556:J556"/>
    <mergeCell ref="B557:C557"/>
    <mergeCell ref="I557:J557"/>
    <mergeCell ref="A538:B538"/>
    <mergeCell ref="I520:J520"/>
    <mergeCell ref="A522:B522"/>
    <mergeCell ref="A523:C523"/>
    <mergeCell ref="B524:C524"/>
    <mergeCell ref="I524:J524"/>
    <mergeCell ref="I533:J533"/>
    <mergeCell ref="B534:C534"/>
    <mergeCell ref="I534:J534"/>
    <mergeCell ref="A531:C531"/>
    <mergeCell ref="I528:J528"/>
    <mergeCell ref="B535:C535"/>
    <mergeCell ref="I535:J535"/>
    <mergeCell ref="B525:C525"/>
    <mergeCell ref="I525:J525"/>
    <mergeCell ref="A530:B530"/>
    <mergeCell ref="B526:C526"/>
    <mergeCell ref="I526:J526"/>
    <mergeCell ref="B527:C527"/>
    <mergeCell ref="I527:J527"/>
    <mergeCell ref="I536:J536"/>
    <mergeCell ref="B532:C532"/>
    <mergeCell ref="I532:J532"/>
    <mergeCell ref="B533:C533"/>
    <mergeCell ref="I518:J518"/>
    <mergeCell ref="A514:B514"/>
    <mergeCell ref="A515:C515"/>
    <mergeCell ref="B516:C516"/>
    <mergeCell ref="I516:J516"/>
    <mergeCell ref="B517:C517"/>
    <mergeCell ref="I517:J517"/>
    <mergeCell ref="A498:B498"/>
    <mergeCell ref="A499:C499"/>
    <mergeCell ref="B509:C509"/>
    <mergeCell ref="I509:J509"/>
    <mergeCell ref="B503:C503"/>
    <mergeCell ref="I503:J503"/>
    <mergeCell ref="A506:B506"/>
    <mergeCell ref="A507:C507"/>
    <mergeCell ref="B508:C508"/>
    <mergeCell ref="I508:J508"/>
    <mergeCell ref="A539:C539"/>
    <mergeCell ref="B500:C500"/>
    <mergeCell ref="I500:J500"/>
    <mergeCell ref="B501:C501"/>
    <mergeCell ref="I501:J501"/>
    <mergeCell ref="B502:C502"/>
    <mergeCell ref="I502:J502"/>
    <mergeCell ref="B511:C511"/>
    <mergeCell ref="I511:J511"/>
    <mergeCell ref="I504:J504"/>
    <mergeCell ref="B540:C540"/>
    <mergeCell ref="I540:J540"/>
    <mergeCell ref="B541:C541"/>
    <mergeCell ref="I541:J541"/>
    <mergeCell ref="B542:C542"/>
    <mergeCell ref="I542:J542"/>
    <mergeCell ref="B543:C543"/>
    <mergeCell ref="I543:J543"/>
    <mergeCell ref="I544:J544"/>
    <mergeCell ref="B652:C652"/>
    <mergeCell ref="I567:J567"/>
    <mergeCell ref="I568:J568"/>
    <mergeCell ref="A554:B554"/>
    <mergeCell ref="A562:B562"/>
    <mergeCell ref="B558:C558"/>
    <mergeCell ref="I558:J558"/>
    <mergeCell ref="B559:C559"/>
    <mergeCell ref="I559:J559"/>
    <mergeCell ref="A241:B241"/>
    <mergeCell ref="A242:C242"/>
    <mergeCell ref="B243:C243"/>
    <mergeCell ref="I243:J243"/>
    <mergeCell ref="B244:C244"/>
    <mergeCell ref="I244:J244"/>
    <mergeCell ref="B248:C248"/>
    <mergeCell ref="I248:J248"/>
    <mergeCell ref="I249:J249"/>
    <mergeCell ref="B421:C421"/>
    <mergeCell ref="I421:J421"/>
    <mergeCell ref="A251:B251"/>
    <mergeCell ref="A252:C252"/>
    <mergeCell ref="B253:C253"/>
    <mergeCell ref="I253:J253"/>
    <mergeCell ref="B265:C265"/>
    <mergeCell ref="I265:J265"/>
    <mergeCell ref="B254:C254"/>
    <mergeCell ref="I423:J423"/>
    <mergeCell ref="A432:B432"/>
    <mergeCell ref="B475:C475"/>
    <mergeCell ref="I475:J475"/>
    <mergeCell ref="B440:C440"/>
    <mergeCell ref="I440:J440"/>
    <mergeCell ref="B428:C428"/>
    <mergeCell ref="I428:J428"/>
    <mergeCell ref="I438:J438"/>
    <mergeCell ref="I446:J446"/>
    <mergeCell ref="I473:J473"/>
    <mergeCell ref="B474:C474"/>
    <mergeCell ref="I474:J474"/>
    <mergeCell ref="I439:J439"/>
    <mergeCell ref="I466:J466"/>
    <mergeCell ref="B467:C467"/>
    <mergeCell ref="I467:J467"/>
    <mergeCell ref="I441:J441"/>
    <mergeCell ref="A443:B443"/>
    <mergeCell ref="B447:C447"/>
    <mergeCell ref="A433:C433"/>
    <mergeCell ref="B434:C434"/>
    <mergeCell ref="I434:J434"/>
    <mergeCell ref="I436:J436"/>
    <mergeCell ref="B429:C429"/>
    <mergeCell ref="I429:J429"/>
    <mergeCell ref="I430:J430"/>
    <mergeCell ref="A425:B425"/>
    <mergeCell ref="A426:C426"/>
    <mergeCell ref="B427:C427"/>
    <mergeCell ref="I427:J427"/>
    <mergeCell ref="I447:J447"/>
    <mergeCell ref="B445:C445"/>
    <mergeCell ref="I445:J445"/>
    <mergeCell ref="B446:C446"/>
    <mergeCell ref="A461:B461"/>
    <mergeCell ref="A462:C462"/>
    <mergeCell ref="B463:C463"/>
    <mergeCell ref="I463:J463"/>
    <mergeCell ref="I459:J459"/>
    <mergeCell ref="B456:C456"/>
    <mergeCell ref="I456:J456"/>
    <mergeCell ref="B457:C457"/>
    <mergeCell ref="I457:J457"/>
    <mergeCell ref="B458:C458"/>
    <mergeCell ref="I458:J458"/>
    <mergeCell ref="I493:J493"/>
    <mergeCell ref="B494:C494"/>
    <mergeCell ref="B464:C464"/>
    <mergeCell ref="I464:J464"/>
    <mergeCell ref="B468:C468"/>
    <mergeCell ref="I468:J468"/>
    <mergeCell ref="I469:J469"/>
    <mergeCell ref="B465:C465"/>
    <mergeCell ref="I465:J465"/>
    <mergeCell ref="B466:C466"/>
    <mergeCell ref="B492:C492"/>
    <mergeCell ref="I492:J492"/>
    <mergeCell ref="I496:J496"/>
    <mergeCell ref="A452:B452"/>
    <mergeCell ref="A453:C453"/>
    <mergeCell ref="B454:C454"/>
    <mergeCell ref="I454:J454"/>
    <mergeCell ref="B455:C455"/>
    <mergeCell ref="I455:J455"/>
    <mergeCell ref="B493:C493"/>
    <mergeCell ref="B485:C485"/>
    <mergeCell ref="I485:J485"/>
    <mergeCell ref="I494:J494"/>
    <mergeCell ref="B495:C495"/>
    <mergeCell ref="I495:J495"/>
    <mergeCell ref="I487:J487"/>
    <mergeCell ref="A489:B489"/>
    <mergeCell ref="A490:C490"/>
    <mergeCell ref="B491:C491"/>
    <mergeCell ref="I491:J491"/>
    <mergeCell ref="B486:C486"/>
    <mergeCell ref="I486:J486"/>
    <mergeCell ref="A480:B480"/>
    <mergeCell ref="A481:C481"/>
    <mergeCell ref="B482:C482"/>
    <mergeCell ref="I482:J482"/>
    <mergeCell ref="B483:C483"/>
    <mergeCell ref="I483:J483"/>
    <mergeCell ref="B484:C484"/>
    <mergeCell ref="I484:J484"/>
    <mergeCell ref="I239:J239"/>
    <mergeCell ref="A217:B217"/>
    <mergeCell ref="A218:C218"/>
    <mergeCell ref="B219:C219"/>
    <mergeCell ref="I219:J219"/>
    <mergeCell ref="B220:C220"/>
    <mergeCell ref="I220:J220"/>
    <mergeCell ref="I221:J221"/>
    <mergeCell ref="B222:C222"/>
    <mergeCell ref="I222:J222"/>
    <mergeCell ref="B238:C238"/>
    <mergeCell ref="I238:J238"/>
    <mergeCell ref="I229:J229"/>
    <mergeCell ref="B230:C230"/>
    <mergeCell ref="I230:J230"/>
    <mergeCell ref="I231:J231"/>
    <mergeCell ref="A233:B233"/>
    <mergeCell ref="A234:C234"/>
    <mergeCell ref="B235:C235"/>
    <mergeCell ref="I235:J235"/>
    <mergeCell ref="A226:C226"/>
    <mergeCell ref="B227:C227"/>
    <mergeCell ref="I227:J227"/>
    <mergeCell ref="I237:J237"/>
    <mergeCell ref="B236:C236"/>
    <mergeCell ref="I236:J236"/>
    <mergeCell ref="B214:C214"/>
    <mergeCell ref="I214:J214"/>
    <mergeCell ref="I215:J215"/>
    <mergeCell ref="A225:B225"/>
    <mergeCell ref="I209:J209"/>
    <mergeCell ref="B210:C210"/>
    <mergeCell ref="I210:J210"/>
    <mergeCell ref="B228:C228"/>
    <mergeCell ref="I228:J228"/>
    <mergeCell ref="I223:J223"/>
    <mergeCell ref="B212:C212"/>
    <mergeCell ref="I212:J212"/>
    <mergeCell ref="B213:C213"/>
    <mergeCell ref="I213:J213"/>
    <mergeCell ref="B211:C211"/>
    <mergeCell ref="I211:J211"/>
    <mergeCell ref="B203:C203"/>
    <mergeCell ref="I203:J203"/>
    <mergeCell ref="B204:C204"/>
    <mergeCell ref="I204:J204"/>
    <mergeCell ref="I205:J205"/>
    <mergeCell ref="A207:B207"/>
    <mergeCell ref="A208:C208"/>
    <mergeCell ref="B209:C209"/>
    <mergeCell ref="I199:J199"/>
    <mergeCell ref="B200:C200"/>
    <mergeCell ref="I200:J200"/>
    <mergeCell ref="B201:C201"/>
    <mergeCell ref="I201:J201"/>
    <mergeCell ref="B192:C192"/>
    <mergeCell ref="I192:J192"/>
    <mergeCell ref="B202:C202"/>
    <mergeCell ref="I202:J202"/>
    <mergeCell ref="B194:C194"/>
    <mergeCell ref="I194:J194"/>
    <mergeCell ref="I195:J195"/>
    <mergeCell ref="A197:B197"/>
    <mergeCell ref="A198:C198"/>
    <mergeCell ref="B199:C199"/>
    <mergeCell ref="B190:C190"/>
    <mergeCell ref="I190:J190"/>
    <mergeCell ref="B191:C191"/>
    <mergeCell ref="I191:J191"/>
    <mergeCell ref="I182:J182"/>
    <mergeCell ref="B183:C183"/>
    <mergeCell ref="I183:J183"/>
    <mergeCell ref="B193:C193"/>
    <mergeCell ref="I193:J193"/>
    <mergeCell ref="B185:C185"/>
    <mergeCell ref="I185:J185"/>
    <mergeCell ref="I186:J186"/>
    <mergeCell ref="A188:B188"/>
    <mergeCell ref="A189:C189"/>
    <mergeCell ref="B184:C184"/>
    <mergeCell ref="I184:J184"/>
    <mergeCell ref="B176:C176"/>
    <mergeCell ref="I176:J176"/>
    <mergeCell ref="I177:J177"/>
    <mergeCell ref="A179:B179"/>
    <mergeCell ref="A180:C180"/>
    <mergeCell ref="B181:C181"/>
    <mergeCell ref="I181:J181"/>
    <mergeCell ref="B182:C182"/>
    <mergeCell ref="B170:C170"/>
    <mergeCell ref="I170:J170"/>
    <mergeCell ref="I171:J171"/>
    <mergeCell ref="A173:B173"/>
    <mergeCell ref="A174:C174"/>
    <mergeCell ref="B175:C175"/>
    <mergeCell ref="I175:J175"/>
    <mergeCell ref="B129:C129"/>
    <mergeCell ref="I129:J129"/>
    <mergeCell ref="I130:J130"/>
    <mergeCell ref="A167:B167"/>
    <mergeCell ref="A168:C168"/>
    <mergeCell ref="B169:C169"/>
    <mergeCell ref="B164:C164"/>
    <mergeCell ref="I164:J164"/>
    <mergeCell ref="I165:J165"/>
    <mergeCell ref="B163:C163"/>
    <mergeCell ref="I123:J123"/>
    <mergeCell ref="A125:B125"/>
    <mergeCell ref="A126:C126"/>
    <mergeCell ref="B127:C127"/>
    <mergeCell ref="I127:J127"/>
    <mergeCell ref="B128:C128"/>
    <mergeCell ref="I128:J128"/>
    <mergeCell ref="B120:C120"/>
    <mergeCell ref="I120:J120"/>
    <mergeCell ref="B121:C121"/>
    <mergeCell ref="I121:J121"/>
    <mergeCell ref="B114:C114"/>
    <mergeCell ref="I114:J114"/>
    <mergeCell ref="B115:C115"/>
    <mergeCell ref="A119:C119"/>
    <mergeCell ref="A111:B111"/>
    <mergeCell ref="A112:C112"/>
    <mergeCell ref="B113:C113"/>
    <mergeCell ref="I113:J113"/>
    <mergeCell ref="B162:C162"/>
    <mergeCell ref="I162:J162"/>
    <mergeCell ref="B122:C122"/>
    <mergeCell ref="I122:J122"/>
    <mergeCell ref="A153:B153"/>
    <mergeCell ref="B136:C136"/>
    <mergeCell ref="I136:J136"/>
    <mergeCell ref="I137:J137"/>
    <mergeCell ref="A139:B139"/>
    <mergeCell ref="A140:C140"/>
    <mergeCell ref="I163:J163"/>
    <mergeCell ref="A154:C154"/>
    <mergeCell ref="B155:C155"/>
    <mergeCell ref="B156:C156"/>
    <mergeCell ref="I156:J156"/>
    <mergeCell ref="B157:C157"/>
    <mergeCell ref="I157:J157"/>
    <mergeCell ref="I158:J158"/>
    <mergeCell ref="A160:B160"/>
    <mergeCell ref="A161:C161"/>
    <mergeCell ref="A147:C147"/>
    <mergeCell ref="B148:C148"/>
    <mergeCell ref="B142:C142"/>
    <mergeCell ref="A146:B146"/>
    <mergeCell ref="A133:C133"/>
    <mergeCell ref="B134:C134"/>
    <mergeCell ref="I134:J134"/>
    <mergeCell ref="I144:J144"/>
    <mergeCell ref="I142:J142"/>
    <mergeCell ref="B143:C143"/>
    <mergeCell ref="I143:J143"/>
    <mergeCell ref="B141:C141"/>
    <mergeCell ref="I106:J106"/>
    <mergeCell ref="B107:C107"/>
    <mergeCell ref="I107:J107"/>
    <mergeCell ref="B135:C135"/>
    <mergeCell ref="I135:J135"/>
    <mergeCell ref="I115:J115"/>
    <mergeCell ref="I116:J116"/>
    <mergeCell ref="A118:B118"/>
    <mergeCell ref="I109:J109"/>
    <mergeCell ref="A132:B132"/>
    <mergeCell ref="B108:C108"/>
    <mergeCell ref="I108:J108"/>
    <mergeCell ref="B100:C100"/>
    <mergeCell ref="I100:J100"/>
    <mergeCell ref="B101:C101"/>
    <mergeCell ref="I101:J101"/>
    <mergeCell ref="I102:J102"/>
    <mergeCell ref="A104:B104"/>
    <mergeCell ref="A105:C105"/>
    <mergeCell ref="B106:C106"/>
    <mergeCell ref="I41:J41"/>
    <mergeCell ref="A43:B43"/>
    <mergeCell ref="A44:C44"/>
    <mergeCell ref="B45:C45"/>
    <mergeCell ref="A86:B86"/>
    <mergeCell ref="A87:C87"/>
    <mergeCell ref="A61:C61"/>
    <mergeCell ref="I45:J45"/>
    <mergeCell ref="B46:C46"/>
    <mergeCell ref="B47:C47"/>
    <mergeCell ref="I54:J54"/>
    <mergeCell ref="B55:C55"/>
    <mergeCell ref="B56:C56"/>
    <mergeCell ref="B57:C57"/>
    <mergeCell ref="I36:J36"/>
    <mergeCell ref="B40:C40"/>
    <mergeCell ref="I40:J40"/>
    <mergeCell ref="B37:C37"/>
    <mergeCell ref="B38:C38"/>
    <mergeCell ref="B39:C39"/>
    <mergeCell ref="I151:J151"/>
    <mergeCell ref="B29:C29"/>
    <mergeCell ref="B30:C30"/>
    <mergeCell ref="I30:J30"/>
    <mergeCell ref="B31:C31"/>
    <mergeCell ref="I31:J31"/>
    <mergeCell ref="I32:J32"/>
    <mergeCell ref="A34:B34"/>
    <mergeCell ref="A35:C35"/>
    <mergeCell ref="B36:C36"/>
    <mergeCell ref="I22:J22"/>
    <mergeCell ref="B23:C23"/>
    <mergeCell ref="I23:J23"/>
    <mergeCell ref="B28:C28"/>
    <mergeCell ref="I28:J28"/>
    <mergeCell ref="A52:B52"/>
    <mergeCell ref="A53:C53"/>
    <mergeCell ref="B54:C54"/>
    <mergeCell ref="A21:C21"/>
    <mergeCell ref="B22:C22"/>
    <mergeCell ref="I15:J15"/>
    <mergeCell ref="B17:C17"/>
    <mergeCell ref="I17:J17"/>
    <mergeCell ref="B150:C150"/>
    <mergeCell ref="I150:J150"/>
    <mergeCell ref="I24:J24"/>
    <mergeCell ref="A26:B26"/>
    <mergeCell ref="A27:C27"/>
    <mergeCell ref="I49:J49"/>
    <mergeCell ref="I50:J50"/>
    <mergeCell ref="I18:J18"/>
    <mergeCell ref="A20:B20"/>
    <mergeCell ref="B16:C16"/>
    <mergeCell ref="B12:C12"/>
    <mergeCell ref="I12:J12"/>
    <mergeCell ref="B13:C13"/>
    <mergeCell ref="I13:J13"/>
    <mergeCell ref="B14:C14"/>
    <mergeCell ref="I14:J14"/>
    <mergeCell ref="B15:C15"/>
    <mergeCell ref="A3:B3"/>
    <mergeCell ref="A4:C4"/>
    <mergeCell ref="I5:J5"/>
    <mergeCell ref="I8:J8"/>
    <mergeCell ref="A10:B10"/>
    <mergeCell ref="A11:C11"/>
    <mergeCell ref="B48:C48"/>
    <mergeCell ref="B49:C49"/>
    <mergeCell ref="I58:J58"/>
    <mergeCell ref="A60:B60"/>
    <mergeCell ref="B149:C149"/>
    <mergeCell ref="I149:J149"/>
    <mergeCell ref="B88:C88"/>
    <mergeCell ref="I88:J88"/>
    <mergeCell ref="B89:C89"/>
    <mergeCell ref="I89:J89"/>
    <mergeCell ref="I66:J66"/>
    <mergeCell ref="A68:B68"/>
    <mergeCell ref="I148:J148"/>
    <mergeCell ref="I90:J90"/>
    <mergeCell ref="I96:J96"/>
    <mergeCell ref="A98:B98"/>
    <mergeCell ref="A99:C99"/>
    <mergeCell ref="A92:B92"/>
    <mergeCell ref="A93:C93"/>
    <mergeCell ref="B94:C94"/>
    <mergeCell ref="I94:J94"/>
    <mergeCell ref="B95:C95"/>
    <mergeCell ref="B62:C62"/>
    <mergeCell ref="I62:J62"/>
    <mergeCell ref="B63:C63"/>
    <mergeCell ref="I63:J63"/>
    <mergeCell ref="B64:C64"/>
    <mergeCell ref="B65:C65"/>
    <mergeCell ref="A69:C69"/>
    <mergeCell ref="B70:C70"/>
    <mergeCell ref="I70:J70"/>
    <mergeCell ref="B71:C71"/>
    <mergeCell ref="B72:C72"/>
    <mergeCell ref="B73:C73"/>
    <mergeCell ref="B74:C74"/>
    <mergeCell ref="I75:J75"/>
    <mergeCell ref="A77:B77"/>
    <mergeCell ref="A78:C78"/>
    <mergeCell ref="I95:J95"/>
    <mergeCell ref="B79:C79"/>
    <mergeCell ref="I79:J79"/>
    <mergeCell ref="I84:J84"/>
    <mergeCell ref="B80:C80"/>
    <mergeCell ref="I80:J80"/>
    <mergeCell ref="B81:C81"/>
    <mergeCell ref="B82:C82"/>
    <mergeCell ref="B83:C83"/>
    <mergeCell ref="I83:J83"/>
  </mergeCells>
  <printOptions/>
  <pageMargins left="0.38" right="0.42" top="0.75" bottom="0.75" header="0.3" footer="0.3"/>
  <pageSetup horizontalDpi="600" verticalDpi="600" orientation="portrait" paperSize="9" scale="77" r:id="rId1"/>
  <rowBreaks count="17" manualBreakCount="17">
    <brk id="42" max="9" man="1"/>
    <brk id="84" max="255" man="1"/>
    <brk id="124" max="255" man="1"/>
    <brk id="166" max="255" man="1"/>
    <brk id="206" max="255" man="1"/>
    <brk id="249" max="255" man="1"/>
    <brk id="299" max="255" man="1"/>
    <brk id="344" max="255" man="1"/>
    <brk id="394" max="255" man="1"/>
    <brk id="442" max="255" man="1"/>
    <brk id="488" max="255" man="1"/>
    <brk id="537" max="255" man="1"/>
    <brk id="585" max="255" man="1"/>
    <brk id="631" max="255" man="1"/>
    <brk id="682" max="255" man="1"/>
    <brk id="735" max="255" man="1"/>
    <brk id="7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anan</cp:lastModifiedBy>
  <cp:lastPrinted>2019-04-29T07:55:37Z</cp:lastPrinted>
  <dcterms:created xsi:type="dcterms:W3CDTF">1998-01-17T02:25:08Z</dcterms:created>
  <dcterms:modified xsi:type="dcterms:W3CDTF">2019-05-15T07:03:44Z</dcterms:modified>
  <cp:category/>
  <cp:version/>
  <cp:contentType/>
  <cp:contentStatus/>
</cp:coreProperties>
</file>